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Investicni akce 2017_18\2017_ERDF_VŠ klub\04_Projektova dokumentace\03_realizacni dokumentace stavby\CD_finální verze\word, dwg\F - Nákladová část\F.1 - Výkaz výměr\"/>
    </mc:Choice>
  </mc:AlternateContent>
  <bookViews>
    <workbookView xWindow="240" yWindow="120" windowWidth="14940" windowHeight="9225"/>
  </bookViews>
  <sheets>
    <sheet name="Rekapitulace" sheetId="1" r:id="rId1"/>
    <sheet name="01" sheetId="2" r:id="rId2"/>
    <sheet name="02" sheetId="3" r:id="rId3"/>
  </sheets>
  <calcPr calcId="152511"/>
  <webPublishing codePage="0"/>
</workbook>
</file>

<file path=xl/calcChain.xml><?xml version="1.0" encoding="utf-8"?>
<calcChain xmlns="http://schemas.openxmlformats.org/spreadsheetml/2006/main">
  <c r="M90" i="3" l="1"/>
  <c r="O90" i="3" s="1"/>
  <c r="I90" i="3"/>
  <c r="O86" i="3"/>
  <c r="M86" i="3"/>
  <c r="I86" i="3"/>
  <c r="M82" i="3"/>
  <c r="O82" i="3" s="1"/>
  <c r="I82" i="3"/>
  <c r="M78" i="3"/>
  <c r="O78" i="3" s="1"/>
  <c r="I78" i="3"/>
  <c r="M74" i="3"/>
  <c r="O74" i="3" s="1"/>
  <c r="I74" i="3"/>
  <c r="O70" i="3"/>
  <c r="M70" i="3"/>
  <c r="I70" i="3"/>
  <c r="M66" i="3"/>
  <c r="O66" i="3" s="1"/>
  <c r="I66" i="3"/>
  <c r="M62" i="3"/>
  <c r="O62" i="3" s="1"/>
  <c r="I62" i="3"/>
  <c r="M58" i="3"/>
  <c r="O58" i="3" s="1"/>
  <c r="I58" i="3"/>
  <c r="O54" i="3"/>
  <c r="M54" i="3"/>
  <c r="I54" i="3"/>
  <c r="M50" i="3"/>
  <c r="O50" i="3" s="1"/>
  <c r="I50" i="3"/>
  <c r="M46" i="3"/>
  <c r="O46" i="3" s="1"/>
  <c r="I46" i="3"/>
  <c r="M42" i="3"/>
  <c r="O42" i="3" s="1"/>
  <c r="I42" i="3"/>
  <c r="O38" i="3"/>
  <c r="M38" i="3"/>
  <c r="I38" i="3"/>
  <c r="M34" i="3"/>
  <c r="O34" i="3" s="1"/>
  <c r="I34" i="3"/>
  <c r="M30" i="3"/>
  <c r="O30" i="3" s="1"/>
  <c r="I30" i="3"/>
  <c r="M26" i="3"/>
  <c r="O26" i="3" s="1"/>
  <c r="I26" i="3"/>
  <c r="O22" i="3"/>
  <c r="M22" i="3"/>
  <c r="I22" i="3"/>
  <c r="M18" i="3"/>
  <c r="O18" i="3" s="1"/>
  <c r="I18" i="3"/>
  <c r="M14" i="3"/>
  <c r="M13" i="3" s="1"/>
  <c r="I14" i="3"/>
  <c r="L13" i="3"/>
  <c r="K13" i="3"/>
  <c r="J13" i="3"/>
  <c r="M9" i="3"/>
  <c r="O9" i="3" s="1"/>
  <c r="I9" i="3"/>
  <c r="M8" i="3"/>
  <c r="L8" i="3"/>
  <c r="K8" i="3"/>
  <c r="J8" i="3"/>
  <c r="M464" i="2"/>
  <c r="O464" i="2" s="1"/>
  <c r="I464" i="2"/>
  <c r="O460" i="2"/>
  <c r="M460" i="2"/>
  <c r="I460" i="2"/>
  <c r="M459" i="2"/>
  <c r="L459" i="2"/>
  <c r="K459" i="2"/>
  <c r="J459" i="2"/>
  <c r="M455" i="2"/>
  <c r="O455" i="2" s="1"/>
  <c r="I455" i="2"/>
  <c r="L454" i="2"/>
  <c r="K454" i="2"/>
  <c r="K301" i="2" s="1"/>
  <c r="J454" i="2"/>
  <c r="M450" i="2"/>
  <c r="M449" i="2" s="1"/>
  <c r="I450" i="2"/>
  <c r="L449" i="2"/>
  <c r="K449" i="2"/>
  <c r="J449" i="2"/>
  <c r="O445" i="2"/>
  <c r="M445" i="2"/>
  <c r="I445" i="2"/>
  <c r="O441" i="2"/>
  <c r="M441" i="2"/>
  <c r="I441" i="2"/>
  <c r="M440" i="2"/>
  <c r="L440" i="2"/>
  <c r="L301" i="2" s="1"/>
  <c r="K440" i="2"/>
  <c r="J440" i="2"/>
  <c r="M436" i="2"/>
  <c r="O436" i="2" s="1"/>
  <c r="I436" i="2"/>
  <c r="M432" i="2"/>
  <c r="O432" i="2" s="1"/>
  <c r="I432" i="2"/>
  <c r="O428" i="2"/>
  <c r="M428" i="2"/>
  <c r="I428" i="2"/>
  <c r="O424" i="2"/>
  <c r="M424" i="2"/>
  <c r="I424" i="2"/>
  <c r="M420" i="2"/>
  <c r="O420" i="2" s="1"/>
  <c r="I420" i="2"/>
  <c r="M416" i="2"/>
  <c r="O416" i="2" s="1"/>
  <c r="I416" i="2"/>
  <c r="O412" i="2"/>
  <c r="M412" i="2"/>
  <c r="I412" i="2"/>
  <c r="O408" i="2"/>
  <c r="M408" i="2"/>
  <c r="I408" i="2"/>
  <c r="M404" i="2"/>
  <c r="O404" i="2" s="1"/>
  <c r="I404" i="2"/>
  <c r="M400" i="2"/>
  <c r="O400" i="2" s="1"/>
  <c r="I400" i="2"/>
  <c r="O396" i="2"/>
  <c r="M396" i="2"/>
  <c r="I396" i="2"/>
  <c r="O392" i="2"/>
  <c r="M392" i="2"/>
  <c r="I392" i="2"/>
  <c r="M388" i="2"/>
  <c r="O388" i="2" s="1"/>
  <c r="I388" i="2"/>
  <c r="M384" i="2"/>
  <c r="M383" i="2" s="1"/>
  <c r="I384" i="2"/>
  <c r="L383" i="2"/>
  <c r="K383" i="2"/>
  <c r="J383" i="2"/>
  <c r="O379" i="2"/>
  <c r="M379" i="2"/>
  <c r="I379" i="2"/>
  <c r="O375" i="2"/>
  <c r="M375" i="2"/>
  <c r="I375" i="2"/>
  <c r="M371" i="2"/>
  <c r="O371" i="2" s="1"/>
  <c r="I371" i="2"/>
  <c r="M367" i="2"/>
  <c r="O367" i="2" s="1"/>
  <c r="I367" i="2"/>
  <c r="O363" i="2"/>
  <c r="M363" i="2"/>
  <c r="I363" i="2"/>
  <c r="O359" i="2"/>
  <c r="M359" i="2"/>
  <c r="I359" i="2"/>
  <c r="M355" i="2"/>
  <c r="O355" i="2" s="1"/>
  <c r="I355" i="2"/>
  <c r="M351" i="2"/>
  <c r="O351" i="2" s="1"/>
  <c r="I351" i="2"/>
  <c r="O347" i="2"/>
  <c r="M347" i="2"/>
  <c r="I347" i="2"/>
  <c r="O343" i="2"/>
  <c r="M343" i="2"/>
  <c r="I343" i="2"/>
  <c r="M339" i="2"/>
  <c r="O339" i="2" s="1"/>
  <c r="I339" i="2"/>
  <c r="M335" i="2"/>
  <c r="O335" i="2" s="1"/>
  <c r="I335" i="2"/>
  <c r="O331" i="2"/>
  <c r="M331" i="2"/>
  <c r="I331" i="2"/>
  <c r="O327" i="2"/>
  <c r="M327" i="2"/>
  <c r="I327" i="2"/>
  <c r="M323" i="2"/>
  <c r="O323" i="2" s="1"/>
  <c r="I323" i="2"/>
  <c r="M319" i="2"/>
  <c r="O319" i="2" s="1"/>
  <c r="I319" i="2"/>
  <c r="O315" i="2"/>
  <c r="M315" i="2"/>
  <c r="I315" i="2"/>
  <c r="O311" i="2"/>
  <c r="M311" i="2"/>
  <c r="I311" i="2"/>
  <c r="M307" i="2"/>
  <c r="O307" i="2" s="1"/>
  <c r="I307" i="2"/>
  <c r="M303" i="2"/>
  <c r="M302" i="2" s="1"/>
  <c r="I303" i="2"/>
  <c r="L302" i="2"/>
  <c r="K302" i="2"/>
  <c r="J302" i="2"/>
  <c r="J301" i="2"/>
  <c r="O297" i="2"/>
  <c r="M297" i="2"/>
  <c r="I297" i="2"/>
  <c r="O293" i="2"/>
  <c r="M293" i="2"/>
  <c r="I293" i="2"/>
  <c r="M289" i="2"/>
  <c r="O289" i="2" s="1"/>
  <c r="I289" i="2"/>
  <c r="M285" i="2"/>
  <c r="O285" i="2" s="1"/>
  <c r="I285" i="2"/>
  <c r="O281" i="2"/>
  <c r="M281" i="2"/>
  <c r="I281" i="2"/>
  <c r="M280" i="2"/>
  <c r="L280" i="2"/>
  <c r="K280" i="2"/>
  <c r="J280" i="2"/>
  <c r="O276" i="2"/>
  <c r="M276" i="2"/>
  <c r="I276" i="2"/>
  <c r="M272" i="2"/>
  <c r="O272" i="2" s="1"/>
  <c r="I272" i="2"/>
  <c r="M268" i="2"/>
  <c r="O268" i="2" s="1"/>
  <c r="I268" i="2"/>
  <c r="O264" i="2"/>
  <c r="M264" i="2"/>
  <c r="I264" i="2"/>
  <c r="O260" i="2"/>
  <c r="M260" i="2"/>
  <c r="I260" i="2"/>
  <c r="L259" i="2"/>
  <c r="K259" i="2"/>
  <c r="J259" i="2"/>
  <c r="M255" i="2"/>
  <c r="O255" i="2" s="1"/>
  <c r="I255" i="2"/>
  <c r="M251" i="2"/>
  <c r="O251" i="2" s="1"/>
  <c r="I251" i="2"/>
  <c r="O247" i="2"/>
  <c r="M247" i="2"/>
  <c r="I247" i="2"/>
  <c r="O243" i="2"/>
  <c r="M243" i="2"/>
  <c r="I243" i="2"/>
  <c r="M239" i="2"/>
  <c r="O239" i="2" s="1"/>
  <c r="I239" i="2"/>
  <c r="M235" i="2"/>
  <c r="O235" i="2" s="1"/>
  <c r="I235" i="2"/>
  <c r="O231" i="2"/>
  <c r="M231" i="2"/>
  <c r="I231" i="2"/>
  <c r="M230" i="2"/>
  <c r="L230" i="2"/>
  <c r="K230" i="2"/>
  <c r="J230" i="2"/>
  <c r="O226" i="2"/>
  <c r="M226" i="2"/>
  <c r="I226" i="2"/>
  <c r="M222" i="2"/>
  <c r="O222" i="2" s="1"/>
  <c r="I222" i="2"/>
  <c r="M218" i="2"/>
  <c r="O218" i="2" s="1"/>
  <c r="I218" i="2"/>
  <c r="O214" i="2"/>
  <c r="M214" i="2"/>
  <c r="I214" i="2"/>
  <c r="O210" i="2"/>
  <c r="M210" i="2"/>
  <c r="I210" i="2"/>
  <c r="M206" i="2"/>
  <c r="O206" i="2" s="1"/>
  <c r="I206" i="2"/>
  <c r="M202" i="2"/>
  <c r="O202" i="2" s="1"/>
  <c r="I202" i="2"/>
  <c r="O198" i="2"/>
  <c r="M198" i="2"/>
  <c r="I198" i="2"/>
  <c r="O194" i="2"/>
  <c r="M194" i="2"/>
  <c r="I194" i="2"/>
  <c r="M190" i="2"/>
  <c r="O190" i="2" s="1"/>
  <c r="I190" i="2"/>
  <c r="M186" i="2"/>
  <c r="O186" i="2" s="1"/>
  <c r="I186" i="2"/>
  <c r="O182" i="2"/>
  <c r="M182" i="2"/>
  <c r="I182" i="2"/>
  <c r="O178" i="2"/>
  <c r="M178" i="2"/>
  <c r="I178" i="2"/>
  <c r="L177" i="2"/>
  <c r="K177" i="2"/>
  <c r="J177" i="2"/>
  <c r="M173" i="2"/>
  <c r="O173" i="2" s="1"/>
  <c r="I173" i="2"/>
  <c r="M169" i="2"/>
  <c r="O169" i="2" s="1"/>
  <c r="I169" i="2"/>
  <c r="O165" i="2"/>
  <c r="M165" i="2"/>
  <c r="I165" i="2"/>
  <c r="O161" i="2"/>
  <c r="M161" i="2"/>
  <c r="I161" i="2"/>
  <c r="M157" i="2"/>
  <c r="O157" i="2" s="1"/>
  <c r="I157" i="2"/>
  <c r="M153" i="2"/>
  <c r="O153" i="2" s="1"/>
  <c r="I153" i="2"/>
  <c r="O149" i="2"/>
  <c r="M149" i="2"/>
  <c r="I149" i="2"/>
  <c r="O145" i="2"/>
  <c r="M145" i="2"/>
  <c r="I145" i="2"/>
  <c r="M141" i="2"/>
  <c r="O141" i="2" s="1"/>
  <c r="I141" i="2"/>
  <c r="L140" i="2"/>
  <c r="K140" i="2"/>
  <c r="J140" i="2"/>
  <c r="M136" i="2"/>
  <c r="O136" i="2" s="1"/>
  <c r="I136" i="2"/>
  <c r="O132" i="2"/>
  <c r="M132" i="2"/>
  <c r="I132" i="2"/>
  <c r="M131" i="2"/>
  <c r="L131" i="2"/>
  <c r="K131" i="2"/>
  <c r="J131" i="2"/>
  <c r="O127" i="2"/>
  <c r="M127" i="2"/>
  <c r="I127" i="2"/>
  <c r="M123" i="2"/>
  <c r="O123" i="2" s="1"/>
  <c r="I123" i="2"/>
  <c r="M119" i="2"/>
  <c r="O119" i="2" s="1"/>
  <c r="I119" i="2"/>
  <c r="O115" i="2"/>
  <c r="M115" i="2"/>
  <c r="I115" i="2"/>
  <c r="O111" i="2"/>
  <c r="M111" i="2"/>
  <c r="I111" i="2"/>
  <c r="M107" i="2"/>
  <c r="O107" i="2" s="1"/>
  <c r="I107" i="2"/>
  <c r="M103" i="2"/>
  <c r="O103" i="2" s="1"/>
  <c r="I103" i="2"/>
  <c r="O99" i="2"/>
  <c r="M99" i="2"/>
  <c r="I99" i="2"/>
  <c r="O95" i="2"/>
  <c r="M95" i="2"/>
  <c r="I95" i="2"/>
  <c r="L94" i="2"/>
  <c r="K94" i="2"/>
  <c r="J94" i="2"/>
  <c r="M90" i="2"/>
  <c r="O90" i="2" s="1"/>
  <c r="I90" i="2"/>
  <c r="M86" i="2"/>
  <c r="O86" i="2" s="1"/>
  <c r="I86" i="2"/>
  <c r="O82" i="2"/>
  <c r="M82" i="2"/>
  <c r="I82" i="2"/>
  <c r="O78" i="2"/>
  <c r="M78" i="2"/>
  <c r="I78" i="2"/>
  <c r="M74" i="2"/>
  <c r="O74" i="2" s="1"/>
  <c r="I74" i="2"/>
  <c r="L73" i="2"/>
  <c r="K73" i="2"/>
  <c r="J73" i="2"/>
  <c r="M69" i="2"/>
  <c r="O69" i="2" s="1"/>
  <c r="I69" i="2"/>
  <c r="O65" i="2"/>
  <c r="M65" i="2"/>
  <c r="I65" i="2"/>
  <c r="O61" i="2"/>
  <c r="M61" i="2"/>
  <c r="I61" i="2"/>
  <c r="M60" i="2"/>
  <c r="L60" i="2"/>
  <c r="K60" i="2"/>
  <c r="J60" i="2"/>
  <c r="M56" i="2"/>
  <c r="O56" i="2" s="1"/>
  <c r="I56" i="2"/>
  <c r="M52" i="2"/>
  <c r="O52" i="2" s="1"/>
  <c r="I52" i="2"/>
  <c r="O48" i="2"/>
  <c r="M48" i="2"/>
  <c r="I48" i="2"/>
  <c r="O44" i="2"/>
  <c r="M44" i="2"/>
  <c r="I44" i="2"/>
  <c r="M40" i="2"/>
  <c r="M39" i="2" s="1"/>
  <c r="I40" i="2"/>
  <c r="L39" i="2"/>
  <c r="K39" i="2"/>
  <c r="J39" i="2"/>
  <c r="M35" i="2"/>
  <c r="O35" i="2" s="1"/>
  <c r="I35" i="2"/>
  <c r="O31" i="2"/>
  <c r="M31" i="2"/>
  <c r="I31" i="2"/>
  <c r="O27" i="2"/>
  <c r="M27" i="2"/>
  <c r="I27" i="2"/>
  <c r="M23" i="2"/>
  <c r="O23" i="2" s="1"/>
  <c r="I23" i="2"/>
  <c r="M19" i="2"/>
  <c r="M18" i="2" s="1"/>
  <c r="I19" i="2"/>
  <c r="L18" i="2"/>
  <c r="K18" i="2"/>
  <c r="K8" i="2" s="1"/>
  <c r="J18" i="2"/>
  <c r="J8" i="2" s="1"/>
  <c r="M14" i="2"/>
  <c r="O14" i="2" s="1"/>
  <c r="I14" i="2"/>
  <c r="O10" i="2"/>
  <c r="M10" i="2"/>
  <c r="I10" i="2"/>
  <c r="M9" i="2"/>
  <c r="L9" i="2"/>
  <c r="L8" i="2" s="1"/>
  <c r="K9" i="2"/>
  <c r="J9" i="2"/>
  <c r="M3" i="3" l="1"/>
  <c r="C11" i="1" s="1"/>
  <c r="D11" i="1"/>
  <c r="O40" i="2"/>
  <c r="D10" i="1" s="1"/>
  <c r="M94" i="2"/>
  <c r="M259" i="2"/>
  <c r="O19" i="2"/>
  <c r="M73" i="2"/>
  <c r="M8" i="2" s="1"/>
  <c r="M140" i="2"/>
  <c r="O303" i="2"/>
  <c r="O384" i="2"/>
  <c r="O450" i="2"/>
  <c r="M454" i="2"/>
  <c r="M301" i="2" s="1"/>
  <c r="O14" i="3"/>
  <c r="M177" i="2"/>
  <c r="M3" i="2" l="1"/>
  <c r="C10" i="1" s="1"/>
  <c r="E11" i="1"/>
  <c r="E10" i="1" l="1"/>
  <c r="C7" i="1" s="1"/>
  <c r="C6" i="1"/>
</calcChain>
</file>

<file path=xl/sharedStrings.xml><?xml version="1.0" encoding="utf-8"?>
<sst xmlns="http://schemas.openxmlformats.org/spreadsheetml/2006/main" count="1844" uniqueCount="492">
  <si>
    <t xml:space="preserve">             Aspe</t>
  </si>
  <si>
    <t>Soupis objektů s DPH</t>
  </si>
  <si>
    <t>11/2018</t>
  </si>
  <si>
    <t>FSE_Adaptace prostoru por podporu podníkání VŠ klub U21 KI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</si>
  <si>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</si>
  <si>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</si>
  <si>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</si>
  <si>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</si>
  <si>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</si>
  <si>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</si>
  <si>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</si>
  <si>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</si>
  <si>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</si>
  <si>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 xml:space="preserve">           Aspe</t>
  </si>
  <si>
    <t>01</t>
  </si>
  <si>
    <t>Stavební část vč. elektroinstalace</t>
  </si>
  <si>
    <t>SŽDC05</t>
  </si>
  <si>
    <t>S</t>
  </si>
  <si>
    <t>O</t>
  </si>
  <si>
    <t>Příloha k formuláři pro ocenění nabídky</t>
  </si>
  <si>
    <t>Stavba: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</si>
  <si>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</si>
  <si>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</si>
  <si>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</si>
  <si>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</si>
  <si>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</si>
  <si>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</si>
  <si>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</si>
  <si>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</si>
  <si>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</si>
  <si>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</si>
  <si>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</si>
  <si>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</si>
  <si>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</si>
  <si>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</si>
  <si>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</si>
  <si>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</si>
  <si>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O1</t>
  </si>
  <si>
    <t>01a</t>
  </si>
  <si>
    <t>Stavební část</t>
  </si>
  <si>
    <t>SD</t>
  </si>
  <si>
    <t>6</t>
  </si>
  <si>
    <t>Úpravy povrchů, podlahy a osazování výplní</t>
  </si>
  <si>
    <t>P</t>
  </si>
  <si>
    <t>31</t>
  </si>
  <si>
    <t>611335421R</t>
  </si>
  <si>
    <t/>
  </si>
  <si>
    <t>Oprava vnitřní cementové štukové omítky stropů v rozsahu plochy do 5%</t>
  </si>
  <si>
    <t>M2</t>
  </si>
  <si>
    <t>[bez vazby na CS]</t>
  </si>
  <si>
    <t>2</t>
  </si>
  <si>
    <t>PP</t>
  </si>
  <si>
    <t>VV</t>
  </si>
  <si>
    <t>266.25=266,2500 [A] 
Celkem: A=266,2500 [B]</t>
  </si>
  <si>
    <t>612335421R</t>
  </si>
  <si>
    <t>Oprava vnitřní cementové štukové omítky stěn v rozsahu plochy do 5%</t>
  </si>
  <si>
    <t>57+223.65=280,6500 [A] 
Celkem: A=280,6500 [B]</t>
  </si>
  <si>
    <t>722</t>
  </si>
  <si>
    <t>Zdravotechnika - vnitřní vodovod</t>
  </si>
  <si>
    <t>35</t>
  </si>
  <si>
    <t>722174002</t>
  </si>
  <si>
    <t>Potrubí vodovodní plastové PPR svar polyfuze PN 16 D 20 x 2,8 mm</t>
  </si>
  <si>
    <t>M</t>
  </si>
  <si>
    <t>CS ÚRS 2017 01</t>
  </si>
  <si>
    <t>36</t>
  </si>
  <si>
    <t>722179191</t>
  </si>
  <si>
    <t>Příplatek k rozvodu vody z plastů za malý rozsah prací na zakázce do 20 m</t>
  </si>
  <si>
    <t>SOUBOR</t>
  </si>
  <si>
    <t>Příplatek k ceně rozvody vody z plastů za práce malého rozsahu na zakázce do 20 m rozvodu</t>
  </si>
  <si>
    <t>37</t>
  </si>
  <si>
    <t>722190401</t>
  </si>
  <si>
    <t>Vyvedení a upevnění výpustku do DN 25</t>
  </si>
  <si>
    <t>KUS</t>
  </si>
  <si>
    <t>Zřízení přípojek na potrubí vyvedení a upevnění výpustek do DN 25</t>
  </si>
  <si>
    <t>38</t>
  </si>
  <si>
    <t>722290234</t>
  </si>
  <si>
    <t>Proplach a dezinfekce vodovodního potrubí do DN 80</t>
  </si>
  <si>
    <t>95</t>
  </si>
  <si>
    <t>722290822</t>
  </si>
  <si>
    <t>Přemístění vnitrostaveništní demontovaných hmot pro vnitřní vodovod v objektech výšky do 12 m</t>
  </si>
  <si>
    <t>T</t>
  </si>
  <si>
    <t>Vnitrostaveništní přemístění vybouraných (demontovaných) hmot vnitřní vodovod vodorovně do 100 m v objektech výšky přes 6 do 12 m</t>
  </si>
  <si>
    <t>725</t>
  </si>
  <si>
    <t>Zdravotechnika - zařizovací předměty</t>
  </si>
  <si>
    <t>81</t>
  </si>
  <si>
    <t>725310823R</t>
  </si>
  <si>
    <t>Demontáž dřez jednoduchý vestavěný v kuchyňských sestavách bez výtokových armatur, včetně zaslepení potrubí</t>
  </si>
  <si>
    <t>82</t>
  </si>
  <si>
    <t>725590813R</t>
  </si>
  <si>
    <t>Přemístění vnitrostaveništní demontovaných zařizovacích předmětů v objektech výšky do 12 m</t>
  </si>
  <si>
    <t>%</t>
  </si>
  <si>
    <t>40</t>
  </si>
  <si>
    <t>725810811</t>
  </si>
  <si>
    <t>Demontáž ventilů výtokových nástěnných</t>
  </si>
  <si>
    <t>Demontáž výtokových ventilů nástěnných</t>
  </si>
  <si>
    <t>41</t>
  </si>
  <si>
    <t>725820802</t>
  </si>
  <si>
    <t>Demontáž baterie stojánkové do jednoho otvoru</t>
  </si>
  <si>
    <t>Demontáž baterií stojánkových do 1 otvoru</t>
  </si>
  <si>
    <t>42</t>
  </si>
  <si>
    <t>725860811</t>
  </si>
  <si>
    <t>Demontáž uzávěrů zápachu jednoduchých</t>
  </si>
  <si>
    <t>766</t>
  </si>
  <si>
    <t>Konstrukce truhlářské</t>
  </si>
  <si>
    <t>84</t>
  </si>
  <si>
    <t>766812840R</t>
  </si>
  <si>
    <t>Demontáž barového pultu délky do 6m</t>
  </si>
  <si>
    <t>94</t>
  </si>
  <si>
    <t>998766202</t>
  </si>
  <si>
    <t>Přesun hmot procentní pro konstrukce truhlářské v objektech v do 12 m</t>
  </si>
  <si>
    <t>Přesun hmot pro konstrukce truhlářské stanovený procentní sazbou (%) z ceny vodorovná dopravní vzdálenost do 50 m v objektech výšky přes 6 do 12 m</t>
  </si>
  <si>
    <t>91</t>
  </si>
  <si>
    <t>998766299</t>
  </si>
  <si>
    <t>Příplatek k přesunu hmot procentní 766 za zvětšený přesun ZKD 1000 m přes 1000 m</t>
  </si>
  <si>
    <t>Přesun hmot pro konstrukce truhlářské stanovený procentní sazbou (%) z ceny Příplatek k cenám za zvětšený přesun přes vymezenou největší dopravní vzdálenost za každých dalších i započatých 1000 m</t>
  </si>
  <si>
    <t>775</t>
  </si>
  <si>
    <t>Podlahy skládané</t>
  </si>
  <si>
    <t>86</t>
  </si>
  <si>
    <t>614182030R</t>
  </si>
  <si>
    <t>lišta dřevěná dle investora na základě předložených vzorků</t>
  </si>
  <si>
    <t>85</t>
  </si>
  <si>
    <t>775413315</t>
  </si>
  <si>
    <t>Montáž soklíku ze dřeva tvrdého nebo měkkého lepeného</t>
  </si>
  <si>
    <t>Montáž podlahového soklíku nebo lišty obvodové (soklové) dřevěné bez základního nátěru soklíku ze dřeva tvrdého nebo měkkého, v přírodní barvě lepeného</t>
  </si>
  <si>
    <t>9.4+13.9+5.6+13.35+5.6+13.9=61,7500 [A]</t>
  </si>
  <si>
    <t>109</t>
  </si>
  <si>
    <t>775541811</t>
  </si>
  <si>
    <t>Demontáž podlah plovoucích laminátových lepených do suti</t>
  </si>
  <si>
    <t>Demontáž plovoucích podlah laminátových lepených</t>
  </si>
  <si>
    <t>92</t>
  </si>
  <si>
    <t>998775202</t>
  </si>
  <si>
    <t>Přesun hmot procentní pro podlahy dřevěné v objektech v do 12 m</t>
  </si>
  <si>
    <t>Přesun hmot pro podlahy skládané stanovený procentní sazbou (%) z ceny vodorovná dopravní vzdálenost do 50 m v objektech výšky přes 6 do 12 m</t>
  </si>
  <si>
    <t>93</t>
  </si>
  <si>
    <t>998775299</t>
  </si>
  <si>
    <t>Příplatek k přesunu hmot procentní 775 za zvětšený přesun ZKD 1000 m přes 1000 m</t>
  </si>
  <si>
    <t>Přesun hmot pro podlahy skládané stanovený procentní sazbou (%) z ceny Příplatek k cenám za zvětšený přesun přes vymezenou největší dopravní vzdálenost za každých dalších i započatých 1000 m</t>
  </si>
  <si>
    <t>776</t>
  </si>
  <si>
    <t>Podlahy povlakové</t>
  </si>
  <si>
    <t>72</t>
  </si>
  <si>
    <t>284110500R</t>
  </si>
  <si>
    <t>Vinylová podlaha výběr investora na základě předložených vzorků</t>
  </si>
  <si>
    <t>73</t>
  </si>
  <si>
    <t>612135011R</t>
  </si>
  <si>
    <t>Vyrovnání podkladu vnitřních podlah brusným tmelem tl do 2 mm</t>
  </si>
  <si>
    <t>dvě vrstvy' 
2*(29.3+137.5+46.7)=427,0000 [A]</t>
  </si>
  <si>
    <t>74</t>
  </si>
  <si>
    <t>776111116R</t>
  </si>
  <si>
    <t>Broušení vrstvy tmelu - vyrovnání před pokládkou podlahoviny</t>
  </si>
  <si>
    <t>47</t>
  </si>
  <si>
    <t>776201812</t>
  </si>
  <si>
    <t>Demontáž lepených povlakových podlah s podložkou ručně</t>
  </si>
  <si>
    <t>Demontáž povlakových podlahovin lepených ručně s podložkou</t>
  </si>
  <si>
    <t>29.3+46.7=76,0000 [A]</t>
  </si>
  <si>
    <t>71</t>
  </si>
  <si>
    <t>776231111</t>
  </si>
  <si>
    <t>Lepení lamel a čtverců z vinylu standardním lepidlem</t>
  </si>
  <si>
    <t>Montáž podlahovin z vinylu lepením lamel nebo čtverců standardním lepidlem</t>
  </si>
  <si>
    <t>29.3+46.7+137.5=213,5000 [A]</t>
  </si>
  <si>
    <t>48</t>
  </si>
  <si>
    <t>776410811</t>
  </si>
  <si>
    <t>Odstranění soklíků a lišt pryžových nebo plastových</t>
  </si>
  <si>
    <t>Demontáž soklíků nebo lišt pryžových nebo plastových</t>
  </si>
  <si>
    <t>13.9+4+5.6+13.35+5.6+13.9+9.4=65,7500 [A]</t>
  </si>
  <si>
    <t>49</t>
  </si>
  <si>
    <t>776991821</t>
  </si>
  <si>
    <t>Odstranění lepidla ručně z podlah</t>
  </si>
  <si>
    <t>Ostatní práce odstranění lepidla ručně z podlah</t>
  </si>
  <si>
    <t>96</t>
  </si>
  <si>
    <t>998776202</t>
  </si>
  <si>
    <t>Přesun hmot procentní pro podlahy povlakové v objektech v do 12 m</t>
  </si>
  <si>
    <t>Přesun hmot pro podlahy povlakové stanovený procentní sazbou (%) z ceny vodorovná dopravní vzdálenost do 50 m v objektech výšky přes 6 do 12 m</t>
  </si>
  <si>
    <t>79</t>
  </si>
  <si>
    <t>998776299</t>
  </si>
  <si>
    <t>Příplatek k přesunu hmot procentní 776 za zvětšený přesun ZKD 1000 m přes 1000 m</t>
  </si>
  <si>
    <t>Přesun hmot pro podlahy povlakové stanovený procentní sazbou (%) z ceny Příplatek k cenám za zvětšený přesun přes vymezenou největší dopravní vzdálenost za každých dalších i započatých 1000 m</t>
  </si>
  <si>
    <t>781</t>
  </si>
  <si>
    <t>Dokončovací práce - obklady</t>
  </si>
  <si>
    <t>111</t>
  </si>
  <si>
    <t>597612640R</t>
  </si>
  <si>
    <t>Cihlový obklad např. 280x60mm dle výběru investora na základě předložených vzorků</t>
  </si>
  <si>
    <t>110</t>
  </si>
  <si>
    <t>78141511R</t>
  </si>
  <si>
    <t>Montáž obkladu - cihlový obklad včetně spárování a tmelení</t>
  </si>
  <si>
    <t>Montáž obkladu - cihlový lícový obklad včetně spárování a tmelení</t>
  </si>
  <si>
    <t>13.96*2.8=39,0880 [A]</t>
  </si>
  <si>
    <t>783</t>
  </si>
  <si>
    <t>Dokončovací práce - nátěry</t>
  </si>
  <si>
    <t>102</t>
  </si>
  <si>
    <t>581248420</t>
  </si>
  <si>
    <t>fólie pro malířské potřeby zakrývací, PG 4020-20, 7µ,  4 x 5 m</t>
  </si>
  <si>
    <t>fólie pro malířské potřeby zakrývací,  7µ,  4 x 5 m</t>
  </si>
  <si>
    <t>104</t>
  </si>
  <si>
    <t>1</t>
  </si>
  <si>
    <t>101</t>
  </si>
  <si>
    <t>783000103</t>
  </si>
  <si>
    <t>Ochrana podlah nebo vodorovných ploch při provádění nátěrů položením fólie</t>
  </si>
  <si>
    <t>Zakrývání konstrukcí včetně pozdějšího odkrytí podlah nebo vodorovných ploch položením fólie</t>
  </si>
  <si>
    <t>137.5+48.7+29.3=215,5000 [A] 
A * 1.5Koeficient množství=323,2500 [B]</t>
  </si>
  <si>
    <t>103</t>
  </si>
  <si>
    <t>783000123</t>
  </si>
  <si>
    <t>Ochrana konstrukcí nebo prvků při provádění nátěrů položením fólie</t>
  </si>
  <si>
    <t>Zakrývání konstrukcí včetně pozdějšího odkrytí konstrukcí nebo prvků položením fólie</t>
  </si>
  <si>
    <t>111.825=111,8250 [A] 
A * 1.5Koeficient množství=167,7375 [B]</t>
  </si>
  <si>
    <t>105</t>
  </si>
  <si>
    <t>783000201R</t>
  </si>
  <si>
    <t>Přesun hmot dokončovací práce - nátěry tesařských konstrukcí</t>
  </si>
  <si>
    <t>108</t>
  </si>
  <si>
    <t>783201201R</t>
  </si>
  <si>
    <t>Očištění dřevěných konstrukcí před aplikací prvního nátěru</t>
  </si>
  <si>
    <t>250.586=250,5860 [A]</t>
  </si>
  <si>
    <t>100</t>
  </si>
  <si>
    <t>783206801R</t>
  </si>
  <si>
    <t>Odstranění nátěrů z tesařských konstrukcí obroušením</t>
  </si>
  <si>
    <t>98</t>
  </si>
  <si>
    <t>783217101R</t>
  </si>
  <si>
    <t>Krycí lak tesařských konstrukcí při požadavku na požární odolnost spotřeba 100g/m2</t>
  </si>
  <si>
    <t>97</t>
  </si>
  <si>
    <t>783226101R</t>
  </si>
  <si>
    <t>Protipožární nátěr tesařských konstrukcí pro zvýšení požární odolnosti o + 14mim, spotřeba min. 470g/m2</t>
  </si>
  <si>
    <t>4*0.17*180.2=122,5360 [A] 
4*0.16*2.71=1,7344 [B] 
4*0.15*44.21=26,5260 [C] 
2*(0.15+0.17)*6=3,8400 [D] 
2*(0.15+0.18)*29.9=19,7340 [E] 
2*(0.12+0.15)*23=12,4200 [F] 
2*(0.11+0.16)*53.17=28,7118 [G] 
2*(0.05+0.16)*6.4=2,6880 [H] 
2*(0.08+0.11)*6=2,2800 [I] 
2*(0.07+0.1)*6.4=2,1760 [J] 
2*(0.1+0.2)*19.2=11,5200 [K] 
2*(0.17+0.15)*12.8=8,1920 [L] 
2*(0.16+0.18)*12.1=8,2280 [M] 
Celkem: A+B+C+D+E+F+G+H+I+J+K+L+M=250,5862 [N]</t>
  </si>
  <si>
    <t>784</t>
  </si>
  <si>
    <t>Malby</t>
  </si>
  <si>
    <t>62</t>
  </si>
  <si>
    <t>64</t>
  </si>
  <si>
    <t>60</t>
  </si>
  <si>
    <t>61</t>
  </si>
  <si>
    <t>784171101</t>
  </si>
  <si>
    <t>Zakrytí vnitřních podlah včetně pozdějšího odkrytí</t>
  </si>
  <si>
    <t>Zakrytí nemalovaných ploch (materiál ve specifikaci) včetně pozdějšího odkrytí podlah</t>
  </si>
  <si>
    <t>137.5+48.7+29.3=215,5000 [A]</t>
  </si>
  <si>
    <t>63</t>
  </si>
  <si>
    <t>784171113</t>
  </si>
  <si>
    <t>Zakrytí vnitřních ploch stěn v místnostech výšky do 5,00 m</t>
  </si>
  <si>
    <t>Zakrytí nemalovaných ploch (materiál ve specifikaci) včetně pozdějšího odkrytí svislých ploch např. stěn, oken, dveří v místnostech výšky přes 3,80 do 5,00</t>
  </si>
  <si>
    <t>0.5*223.65=111,8250 [A]</t>
  </si>
  <si>
    <t>59</t>
  </si>
  <si>
    <t>784171123</t>
  </si>
  <si>
    <t>Zakrytí vnitřních ploch konstrukcí nebo prvků v místnostech výšky do 5,00 m</t>
  </si>
  <si>
    <t>Zakrytí nemalovaných ploch (materiál ve specifikaci) včetně pozdějšího odkrytí konstrukcí nebo samostatných prvků např. schodišť, nábytku, radiátorů, zábradlí v místnostech výšky přes 3,80 do 5,00</t>
  </si>
  <si>
    <t>zakrytí trámů' 
400*0.8=320,0000 [A]</t>
  </si>
  <si>
    <t>65</t>
  </si>
  <si>
    <t>784181103</t>
  </si>
  <si>
    <t>Základní akrylátová jednonásobná penetrace podkladu v místnostech výšky do 5,00m</t>
  </si>
  <si>
    <t>Penetrace podkladu jednonásobná základní akrylátová v místnostech výšky přes 3,80 do 5,00 m</t>
  </si>
  <si>
    <t>57+223.65+266.25=546,9000 [A]</t>
  </si>
  <si>
    <t>66</t>
  </si>
  <si>
    <t>784191001R</t>
  </si>
  <si>
    <t>Čištění vnitřních ploch oken a ostatních konstrukcí (trámů) po provedení malířských prací</t>
  </si>
  <si>
    <t>0.5*223.65=111,8250 [A] 
'trámy' 
400*0.8=320,0000 [B] 
Celkem: A+B=431,8250 [C]</t>
  </si>
  <si>
    <t>52</t>
  </si>
  <si>
    <t>784191007</t>
  </si>
  <si>
    <t>Čištění vnitřních ploch podlah po provedení malířských prací</t>
  </si>
  <si>
    <t>67</t>
  </si>
  <si>
    <t>784211103</t>
  </si>
  <si>
    <t>Dvojnásobné bílé malby ze směsí za mokra výborně otěruvzdorných v místnostech výšky do 5,00 m</t>
  </si>
  <si>
    <t>Malby z malířských směsí otěruvzdorných za mokra dvojnásobné, bílé za mokra otěruvzdorné výborně v místnostech výšky přes 3,80 do 5,00 m</t>
  </si>
  <si>
    <t>stěny' 
57=57,0000 [A] 
223.65=223,6500 [B] 
'strop' 
266.25=266,2500 [C] 
Celkem: A+B+C=546,9000 [D]</t>
  </si>
  <si>
    <t>68</t>
  </si>
  <si>
    <t>784211143</t>
  </si>
  <si>
    <t>Příplatek k cenám 2x maleb ze směsí za mokra za provádění styku 2 barev</t>
  </si>
  <si>
    <t>Malby z malířských směsí otěruvzdorných za mokra Příplatek k cenám dvojnásobných maleb za zvýšenou pracnost při provádění styku 2 barev</t>
  </si>
  <si>
    <t>69</t>
  </si>
  <si>
    <t>784211165</t>
  </si>
  <si>
    <t>Příplatek k cenám 2x maleb ze směsí za mokra otěruvzdorných za barevnou malbu v sytém odstínu</t>
  </si>
  <si>
    <t>Malby z malířských směsí otěruvzdorných za mokra Příplatek k cenám dvojnásobných maleb za provádění barevné malby tónované na tónovacích automatech, v odstínu sytém</t>
  </si>
  <si>
    <t>80</t>
  </si>
  <si>
    <t>9</t>
  </si>
  <si>
    <t>Ostatní konstrukce a práce, bourání</t>
  </si>
  <si>
    <t>75</t>
  </si>
  <si>
    <t>943211111</t>
  </si>
  <si>
    <t>Montáž lešení prostorového rámového lehkého s podlahami zatížení do 200 kg/m2 v do 10 m</t>
  </si>
  <si>
    <t>M3</t>
  </si>
  <si>
    <t>Montáž lešení prostorového rámového lehkého pracovního s podlahami s provozním zatížením tř. 3 do 200 kg/m2, výšky do 10 m</t>
  </si>
  <si>
    <t>(46.7+137.5+29.3)*4=854,0000 [A]</t>
  </si>
  <si>
    <t>76</t>
  </si>
  <si>
    <t>943211211</t>
  </si>
  <si>
    <t>Příplatek k lešení prostorovému rámovému lehkému s podlahami v do 10 m za první a ZKD den použití</t>
  </si>
  <si>
    <t>Montáž lešení prostorového rámového lehkého pracovního s podlahami Příplatek za první a každý další den použití lešení k ceně -1111</t>
  </si>
  <si>
    <t>106</t>
  </si>
  <si>
    <t>943211811</t>
  </si>
  <si>
    <t>Demontáž lešení prostorového rámového lehkého s podlahami zatížení do 200 kg/m2 v do 10 m</t>
  </si>
  <si>
    <t>Demontáž lešení prostorového rámového lehkého pracovního s podlahami s provozním zatížením tř. 3 do 200 kg/m2, výšky do 10 m</t>
  </si>
  <si>
    <t>854=854,0000 [A]</t>
  </si>
  <si>
    <t>83</t>
  </si>
  <si>
    <t>962031133</t>
  </si>
  <si>
    <t>Bourání příček z cihel pálených na MVC tl do 150 mm</t>
  </si>
  <si>
    <t>Bourání příček z cihel, tvárnic nebo příčkovek z cihel pálených, plných nebo dutých na maltu vápennou nebo vápenocementovou, tl. do 150 mm</t>
  </si>
  <si>
    <t>2.02*0.9+1.9*1.2=4,0980 [A]</t>
  </si>
  <si>
    <t>34</t>
  </si>
  <si>
    <t>97105225R</t>
  </si>
  <si>
    <t>Hrubá výplň rýh vč. začištění</t>
  </si>
  <si>
    <t>2.489+9.4+13.9+4+5.6+13.35=48,7390 [A]</t>
  </si>
  <si>
    <t>33</t>
  </si>
  <si>
    <t>974029133</t>
  </si>
  <si>
    <t>Vysekání rýh ve zdivu kamenném hl do 50 mm š do 100 mm</t>
  </si>
  <si>
    <t>Vysekání rýh ve zdivu kamenném do hl. 50 mm a šířky do 100 mm</t>
  </si>
  <si>
    <t>vedení elektro rozvodů' 
2.489+9.4+13.9+4+5.6+13.35=48,7390 [A] 
'napojení nápojového automatu' 
1=1,0000 [B] 
Celkem: A+B=49,7390 [C]</t>
  </si>
  <si>
    <t>32</t>
  </si>
  <si>
    <t>974100020R</t>
  </si>
  <si>
    <t>Vedení elektro rozvodů v podlaze (OSB desky) vč. finálního začištění</t>
  </si>
  <si>
    <t>rozvody elektro' 
5.55=5,5500 [A] 
'napojení automatu' 
3=3,0000 [B] 
Celkem: A+B=8,5500 [C]</t>
  </si>
  <si>
    <t>997</t>
  </si>
  <si>
    <t>Přesun sutě</t>
  </si>
  <si>
    <t>10</t>
  </si>
  <si>
    <t>997013213</t>
  </si>
  <si>
    <t>Vnitrostaveništní doprava suti a vybouraných hmot pro budovy v do 12 m ručně</t>
  </si>
  <si>
    <t>Vnitrostaveništní doprava suti a vybouraných hmot vodorovně do 50 m svisle ručně (nošením po schodech) pro budovy a haly výšky přes 9 do 12 m</t>
  </si>
  <si>
    <t>11</t>
  </si>
  <si>
    <t>997013219</t>
  </si>
  <si>
    <t>Příplatek k vnitrostaveništní dopravě suti a vybouraných hmot za zvětšenou dopravu suti ZKD 10 m</t>
  </si>
  <si>
    <t>Vnitrostaveništní doprava suti a vybouraných hmot vodorovně do 50 m Příplatek k cenám -3111 až -3217 za zvětšenou vodorovnou dopravu přes vymezenou dopravní vzdálenost za každých dalších i započatých 10 m</t>
  </si>
  <si>
    <t>12</t>
  </si>
  <si>
    <t>997013501</t>
  </si>
  <si>
    <t>Odvoz suti a vybouraných hmot na skládku nebo meziskládku do 1 km se složením</t>
  </si>
  <si>
    <t>Odvoz suti a vybouraných hmot na skládku nebo meziskládku se složením, na vzdálenost do 1 km</t>
  </si>
  <si>
    <t>13</t>
  </si>
  <si>
    <t>997013509</t>
  </si>
  <si>
    <t>Příplatek k odvozu suti a vybouraných hmot na skládku ZKD 1 km přes 1 km</t>
  </si>
  <si>
    <t>Odvoz suti a vybouraných hmot na skládku nebo meziskládku se složením, na vzdálenost Příplatek k ceně za každý další i započatý 1 km přes 1 km</t>
  </si>
  <si>
    <t>14</t>
  </si>
  <si>
    <t>997013831</t>
  </si>
  <si>
    <t>Poplatek za uložení stavebního směsného odpadu na skládce (skládkovné)</t>
  </si>
  <si>
    <t>Poplatek za uložení stavebního odpadu na skládce (skládkovné) směsného</t>
  </si>
  <si>
    <t>VRN</t>
  </si>
  <si>
    <t>Vedlejší rozpočtové náklady</t>
  </si>
  <si>
    <t>107</t>
  </si>
  <si>
    <t>013254000R</t>
  </si>
  <si>
    <t>Doklad o kontrole pro požárně bezpečnostní zařízení včetně dokumentace</t>
  </si>
  <si>
    <t>KPL</t>
  </si>
  <si>
    <t>55</t>
  </si>
  <si>
    <t>030001000</t>
  </si>
  <si>
    <t>Zařízení staveniště</t>
  </si>
  <si>
    <t>56</t>
  </si>
  <si>
    <t>784191006R</t>
  </si>
  <si>
    <t>Vyklízení a připravení prostoru</t>
  </si>
  <si>
    <t>HOD</t>
  </si>
  <si>
    <t>57</t>
  </si>
  <si>
    <t>784191007R</t>
  </si>
  <si>
    <t>Úklid a dokončovací práce</t>
  </si>
  <si>
    <t>58</t>
  </si>
  <si>
    <t>784191008R</t>
  </si>
  <si>
    <t>Doprava</t>
  </si>
  <si>
    <t>01b</t>
  </si>
  <si>
    <t>Elektroinstalace</t>
  </si>
  <si>
    <t>D2</t>
  </si>
  <si>
    <t>Materiál elektromontážní</t>
  </si>
  <si>
    <t>101106</t>
  </si>
  <si>
    <t>kabel CYKY-J 3x2,5</t>
  </si>
  <si>
    <t>173108</t>
  </si>
  <si>
    <t>vodič CYA 6 ZŽ /H07V-K/</t>
  </si>
  <si>
    <t>28</t>
  </si>
  <si>
    <t>199222</t>
  </si>
  <si>
    <t>svorka Wago 273-104  3x2,5mm2 krabicová bezšroubo</t>
  </si>
  <si>
    <t>KS</t>
  </si>
  <si>
    <t>209407</t>
  </si>
  <si>
    <t>kabel U/UTP Cat.6</t>
  </si>
  <si>
    <t>209476</t>
  </si>
  <si>
    <t>konektor komunikační RJ45-cat.6</t>
  </si>
  <si>
    <t>19</t>
  </si>
  <si>
    <t>311116</t>
  </si>
  <si>
    <t>krabice univerzální/odbočná KU68-1902 vč.KO68</t>
  </si>
  <si>
    <t>21</t>
  </si>
  <si>
    <t>311211</t>
  </si>
  <si>
    <t>krabice přístrojová KP68/2</t>
  </si>
  <si>
    <t>22</t>
  </si>
  <si>
    <t>311223</t>
  </si>
  <si>
    <t>krabice přístrojová KP64/3</t>
  </si>
  <si>
    <t>18</t>
  </si>
  <si>
    <t>312001</t>
  </si>
  <si>
    <t>krabice KSK80/IP66 81x81x51mm</t>
  </si>
  <si>
    <t>15</t>
  </si>
  <si>
    <t>321123</t>
  </si>
  <si>
    <t>trubka ohebná PVC monoflex 1420</t>
  </si>
  <si>
    <t>25</t>
  </si>
  <si>
    <t>333151</t>
  </si>
  <si>
    <t>lišta vkládací LHD 40x20 vč příslušenství</t>
  </si>
  <si>
    <t>20</t>
  </si>
  <si>
    <t>340111</t>
  </si>
  <si>
    <t>Podružný el. materiál</t>
  </si>
  <si>
    <t>23</t>
  </si>
  <si>
    <t>340112</t>
  </si>
  <si>
    <t>Drobný nespecifikovaný materiál, popisovací, spojovací atd</t>
  </si>
  <si>
    <t>421301</t>
  </si>
  <si>
    <t>zásuvka 16A/250Vstř</t>
  </si>
  <si>
    <t>17</t>
  </si>
  <si>
    <t>421306</t>
  </si>
  <si>
    <t>zásuvka 16A/230Vstř chráněná</t>
  </si>
  <si>
    <t>421311</t>
  </si>
  <si>
    <t>zásuvka HDMI</t>
  </si>
  <si>
    <t>421327</t>
  </si>
  <si>
    <t>zásuvka 1xRJ45/cat.6 UTP</t>
  </si>
  <si>
    <t>30</t>
  </si>
  <si>
    <t>421392</t>
  </si>
  <si>
    <t>rámeček krycí jednonásobný</t>
  </si>
  <si>
    <t>16</t>
  </si>
  <si>
    <t>421393</t>
  </si>
  <si>
    <t>rámeček krycí 3x vodoro</t>
  </si>
  <si>
    <t>423301</t>
  </si>
  <si>
    <t>podlahová krabice 3x230V/16A, 2xRJ45, komplet</t>
  </si>
  <si>
    <t>D3</t>
  </si>
  <si>
    <t>Elektromontáže</t>
  </si>
  <si>
    <t>51</t>
  </si>
  <si>
    <t>210010003</t>
  </si>
  <si>
    <t>trubka plast ohebná,pod omítkou,typ 2323/pr.23</t>
  </si>
  <si>
    <t>210010105</t>
  </si>
  <si>
    <t>lišta vkládací úplná pevně uložená do š.40mm</t>
  </si>
  <si>
    <t>210010301</t>
  </si>
  <si>
    <t>krabice přístrojová bez zapojení</t>
  </si>
  <si>
    <t>46</t>
  </si>
  <si>
    <t>210010311</t>
  </si>
  <si>
    <t>krabice odbočná bez svorkovnice a zapojení(-KO68)</t>
  </si>
  <si>
    <t>45</t>
  </si>
  <si>
    <t>210010453</t>
  </si>
  <si>
    <t>krabice plast pro P rozvod vč.zapojení 8111</t>
  </si>
  <si>
    <t>210100101</t>
  </si>
  <si>
    <t>ukončení na svorkovnici vodič do 16mm2</t>
  </si>
  <si>
    <t>39</t>
  </si>
  <si>
    <t>210111002</t>
  </si>
  <si>
    <t>podlahová krabice do bet. vč. zapojení</t>
  </si>
  <si>
    <t>43</t>
  </si>
  <si>
    <t>210111012</t>
  </si>
  <si>
    <t>zásuvka domovní zapuštěná vč.zapojení průběžně</t>
  </si>
  <si>
    <t>210111311</t>
  </si>
  <si>
    <t>zásuvka domovní sdělovací 1násobná vč.zapojení</t>
  </si>
  <si>
    <t>210111602</t>
  </si>
  <si>
    <t>zástrčka komunikační/konektor vč.zapojení 8pol</t>
  </si>
  <si>
    <t>210800103</t>
  </si>
  <si>
    <t>kabel Cu(-CYKY) pod omítkou do 2x4/3x2,5/5x1,5</t>
  </si>
  <si>
    <t>210800851</t>
  </si>
  <si>
    <t>vodič Cu(-CY,CYA) pevně uložený do 1x35</t>
  </si>
  <si>
    <t>210950341</t>
  </si>
  <si>
    <t>vodič/kabel v trubce jednotková hmotnost do 0,4kg</t>
  </si>
  <si>
    <t>VRN1</t>
  </si>
  <si>
    <t>Průzkumné, geodetické a projektové práce</t>
  </si>
  <si>
    <t>013002000</t>
  </si>
  <si>
    <t>Revizní zpráva</t>
  </si>
  <si>
    <t>217309047</t>
  </si>
  <si>
    <t>Proměření datových kabelů, protokol</t>
  </si>
  <si>
    <t>VRN3</t>
  </si>
  <si>
    <t>Základní rozdělení průvodních činností a nákladů zařízení staveniště</t>
  </si>
  <si>
    <t>VRN4</t>
  </si>
  <si>
    <t>Inženýrská činnost</t>
  </si>
  <si>
    <t>70</t>
  </si>
  <si>
    <t>041103000.1</t>
  </si>
  <si>
    <t>Autorský dozor</t>
  </si>
  <si>
    <t>Inženýrská činnost dozory autorský dozor projektanta</t>
  </si>
  <si>
    <t>VRN7</t>
  </si>
  <si>
    <t>Provozní vlivy</t>
  </si>
  <si>
    <t>070001000</t>
  </si>
  <si>
    <t>Základní rozdělení průvodních činností a nákladů provozní vlivy</t>
  </si>
  <si>
    <t>219000212</t>
  </si>
  <si>
    <t>Doprava materiálu</t>
  </si>
  <si>
    <t>doprava materiálu</t>
  </si>
  <si>
    <t>02</t>
  </si>
  <si>
    <t>Mobiliář a doplňky</t>
  </si>
  <si>
    <t>766821122R</t>
  </si>
  <si>
    <t>Montáž a doprava vybavení</t>
  </si>
  <si>
    <t>Specifikace - atypový nábytek</t>
  </si>
  <si>
    <t>Kancelářský stůl lamino platinově bílá 1400/760/700mm viz. PD</t>
  </si>
  <si>
    <t>Tabule černá 800x3000mm viz PD</t>
  </si>
  <si>
    <t>Projekční plátno úhlopříčka 135", poměr stran 16:9 v pevném černém rámu 3000x1680mm viz PD</t>
  </si>
  <si>
    <t>Konferenční stůl bílé lamino 1200x750x100mm viz PD</t>
  </si>
  <si>
    <t>Židle masivní dřevo s nátěrem šířka 41 cm, výška 95 cm, výška sedáku 45 cm viz PD</t>
  </si>
  <si>
    <t>Paletové stolky dřevěné palety 1200x800x400mm viz PD</t>
  </si>
  <si>
    <t>Atypické sezení z dřevěných palet 1200x800x300mm, čalouněné polstrování na molitanu síla 10cm, barva šedá viz PD</t>
  </si>
  <si>
    <t>Polštáře 400x400mm, bavlněný potah, barvy dle logotypu UJEP viz PD</t>
  </si>
  <si>
    <t>Sedací vak, výška min. 1400mm, průměr min. 1000mm, objem min. 500l, barva dle investora na základě předložených vzorků viz PD</t>
  </si>
  <si>
    <t>Kancelářská otočná židle, celočalouněná s výškově stavitelným opěrákem viz PD</t>
  </si>
  <si>
    <t>3</t>
  </si>
  <si>
    <t>Stolní lampička s dvojitým ramenem, stabilní kruhový podstavec, černá viz PD</t>
  </si>
  <si>
    <t>4a</t>
  </si>
  <si>
    <t>Skleněný paraván bezpečnostní kalené sklo tl.10mm, hliníkové doplňky s povrchovou úpravou elox, podpěrné výškové stavitelné nohy, sklo s motivem, 1520x2000mm vi</t>
  </si>
  <si>
    <t>Skleněný paraván bezpečnostní kalené sklo tl.10mm, hliníkové doplňky s povrchovou úpravou elox, podpěrné výškové stavitelné nohy, sklo s motivem, 1520x2000mm viz PD</t>
  </si>
  <si>
    <t>4b</t>
  </si>
  <si>
    <t>Skleněný paraván bezpečnostní kalené sklo tl.10mm, hliníkové doplňky s povrchovou úpravou elox, podpěrné výškové stavitelné nohy, sklo s motivem, 2000x2000mm vi</t>
  </si>
  <si>
    <t>Skleněný paraván bezpečnostní kalené sklo tl.10mm, hliníkové doplňky s povrchovou úpravou elox, podpěrné výškové stavitelné nohy, sklo s motivem, 2000x2000mm viz PD</t>
  </si>
  <si>
    <t>4c</t>
  </si>
  <si>
    <t>Skleněný paraván bezpečnostní kalené sklo tl.10mm, hliníkové doplňky s povrchovou úpravou elox, podpěrné výškové stavitelné nohy, sklo s motivem, 2420x2000mm vi</t>
  </si>
  <si>
    <t>Skleněný paraván bezpečnostní kalené sklo tl.10mm, hliníkové doplňky s povrchovou úpravou elox, podpěrné výškové stavitelné nohy, sklo s motivem, 2420x2000mm viz PD</t>
  </si>
  <si>
    <t>4d</t>
  </si>
  <si>
    <t>Skleněný paraván bezpečnostní kalené sklo tl.10mm, hliníkové doplňky s povrchovou úpravou elox, podpěrné výškové stavitelné nohy, sklo s motivem, 2030x2000mm vi</t>
  </si>
  <si>
    <t>Skleněný paraván bezpečnostní kalené sklo tl.10mm, hliníkové doplňky s povrchovou úpravou elox, podpěrné výškové stavitelné nohy, sklo s motivem, 2030x2000mm viz PD</t>
  </si>
  <si>
    <t>7</t>
  </si>
  <si>
    <t>5</t>
  </si>
  <si>
    <t>Plexi předstěna s polepem samostatně stojící díly 1400x1200mm, dekor dle investora na základě předložených vzorků, eloxovaný hliníkový profil, stabilizační nohy</t>
  </si>
  <si>
    <t>Plexi předstěna s polepem samostatně stojící díly 1400x1200mm, dekor dle investora na základě předložených vzorků, eloxovaný hliníkový profil, stabilizační nohy viz PD</t>
  </si>
  <si>
    <t>8</t>
  </si>
  <si>
    <t>Příčka z palet dřevěné palety na míru 1140/800 mm viz PD</t>
  </si>
  <si>
    <t>Kulatý stůl dřevěný buben (kabelový buben, cívka) průměr čela 1200mm, průměr jádra 630m, pojezdová industriální kolečka 4ks viz PD</t>
  </si>
  <si>
    <t>Kulatá židle špulka dřevo 350x370mm viz PD</t>
  </si>
  <si>
    <t>Bedýnky dřevěné, skládané do polic 340x500mm viz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</si>
</sst>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006BB2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2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/>
    <xf numFmtId="0" fontId="0" fillId="2" borderId="0" xfId="6" applyFont="1" applyFill="1"/>
    <xf numFmtId="0" fontId="3" fillId="0" borderId="0" xfId="6" applyFont="1"/>
    <xf numFmtId="0" fontId="3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4" borderId="0" xfId="6" applyFont="1" applyFill="1"/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/>
    <xf numFmtId="0" fontId="4" fillId="0" borderId="0" xfId="6" applyFont="1"/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5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0" fontId="5" fillId="0" borderId="0" xfId="6" quotePrefix="1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  <xf numFmtId="0" fontId="0" fillId="6" borderId="0" xfId="0" applyFill="1"/>
    <xf numFmtId="0" fontId="2" fillId="6" borderId="0" xfId="6" applyFont="1" applyFill="1" applyAlignment="1">
      <alignment horizontal="center" vertical="center"/>
    </xf>
    <xf numFmtId="0" fontId="0" fillId="6" borderId="0" xfId="6" applyFont="1" applyFill="1"/>
    <xf numFmtId="0" fontId="0" fillId="6" borderId="0" xfId="6" applyFont="1" applyFill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142875</xdr:rowOff>
    </xdr:from>
    <xdr:to>
      <xdr:col>4</xdr:col>
      <xdr:colOff>1240536</xdr:colOff>
      <xdr:row>2</xdr:row>
      <xdr:rowOff>32004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15325" y="142875"/>
          <a:ext cx="1850136" cy="6035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647700</xdr:colOff>
      <xdr:row>1</xdr:row>
      <xdr:rowOff>160020</xdr:rowOff>
    </xdr:from>
    <xdr:to>
      <xdr:col>10</xdr:col>
      <xdr:colOff>792480</xdr:colOff>
      <xdr:row>2</xdr:row>
      <xdr:rowOff>53340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03580" y="480060"/>
          <a:ext cx="144780" cy="14478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647700</xdr:colOff>
      <xdr:row>1</xdr:row>
      <xdr:rowOff>160020</xdr:rowOff>
    </xdr:from>
    <xdr:to>
      <xdr:col>10</xdr:col>
      <xdr:colOff>792480</xdr:colOff>
      <xdr:row>2</xdr:row>
      <xdr:rowOff>53340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03580" y="480060"/>
          <a:ext cx="144780" cy="14478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11" sqref="C11"/>
    </sheetView>
  </sheetViews>
  <sheetFormatPr defaultColWidth="8.85546875" defaultRowHeight="13.1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6.950000000000003" customHeight="1" x14ac:dyDescent="0.2">
      <c r="A1" s="38"/>
      <c r="B1" s="39" t="s">
        <v>1</v>
      </c>
      <c r="C1" s="40"/>
      <c r="D1" s="40"/>
      <c r="E1" s="40"/>
    </row>
    <row r="2" spans="1:5" ht="20.100000000000001" customHeight="1" x14ac:dyDescent="0.2">
      <c r="A2" s="38"/>
      <c r="B2" s="41"/>
      <c r="C2" s="40"/>
      <c r="D2" s="40"/>
      <c r="E2" s="40"/>
    </row>
    <row r="3" spans="1:5" ht="13.15" customHeight="1" x14ac:dyDescent="0.2">
      <c r="A3" s="38"/>
      <c r="B3" s="41"/>
      <c r="C3" s="40"/>
      <c r="D3" s="40"/>
      <c r="E3" s="40"/>
    </row>
    <row r="4" spans="1:5" ht="20.100000000000001" customHeight="1" x14ac:dyDescent="0.3">
      <c r="A4" s="9" t="s">
        <v>2</v>
      </c>
      <c r="B4" s="8" t="s">
        <v>3</v>
      </c>
      <c r="E4" s="6" t="s">
        <v>0</v>
      </c>
    </row>
    <row r="5" spans="1:5" ht="13.15" customHeight="1" x14ac:dyDescent="0.2">
      <c r="A5" s="10" t="s">
        <v>4</v>
      </c>
      <c r="B5" t="s">
        <v>5</v>
      </c>
    </row>
    <row r="6" spans="1:5" ht="13.15" customHeight="1" x14ac:dyDescent="0.2">
      <c r="B6" s="11" t="s">
        <v>6</v>
      </c>
      <c r="C6" s="13">
        <f>SUM(C10:C11)</f>
        <v>0</v>
      </c>
    </row>
    <row r="7" spans="1:5" ht="13.15" customHeight="1" x14ac:dyDescent="0.2">
      <c r="B7" s="11" t="s">
        <v>7</v>
      </c>
      <c r="C7" s="13">
        <f>SUM(E10:E11)</f>
        <v>0</v>
      </c>
    </row>
    <row r="9" spans="1:5" ht="13.15" customHeight="1" x14ac:dyDescent="0.2">
      <c r="A9" s="12" t="s">
        <v>8</v>
      </c>
      <c r="B9" s="12" t="s">
        <v>9</v>
      </c>
      <c r="C9" s="12" t="s">
        <v>10</v>
      </c>
      <c r="D9" s="12" t="s">
        <v>11</v>
      </c>
      <c r="E9" s="12" t="s">
        <v>12</v>
      </c>
    </row>
    <row r="10" spans="1:5" ht="13.15" customHeight="1" x14ac:dyDescent="0.2">
      <c r="A10" s="14" t="s">
        <v>14</v>
      </c>
      <c r="B10" s="14" t="s">
        <v>15</v>
      </c>
      <c r="C10" s="15">
        <f>'01'!M3</f>
        <v>0</v>
      </c>
      <c r="D10" s="15">
        <f>0+'01'!O10+'01'!O14+'01'!O19+'01'!O23+'01'!O27+'01'!O31+'01'!O35+'01'!O40+'01'!O44+'01'!O48+'01'!O52+'01'!O56+'01'!O61+'01'!O65+'01'!O69+'01'!O74+'01'!O78+'01'!O82+'01'!O86+'01'!O90+'01'!O95+'01'!O99+'01'!O103+'01'!O107+'01'!O111+'01'!O115+'01'!O119+'01'!O123+'01'!O127+'01'!O132+'01'!O136+'01'!O141+'01'!O145+'01'!O149+'01'!O153+'01'!O157+'01'!O161+'01'!O165+'01'!O169+'01'!O173+'01'!O178+'01'!O182+'01'!O186+'01'!O190+'01'!O194+'01'!O198+'01'!O202+'01'!O206+'01'!O210+'01'!O214+'01'!O218+'01'!O222+'01'!O226+'01'!O231+'01'!O235+'01'!O239+'01'!O243+'01'!O247+'01'!O251+'01'!O255+'01'!O260+'01'!O264+'01'!O268+'01'!O272+'01'!O276+'01'!O281+'01'!O285+'01'!O289+'01'!O293+'01'!O297+'01'!O303+'01'!O307+'01'!O311+'01'!O315+'01'!O319+'01'!O323+'01'!O327+'01'!O331+'01'!O335+'01'!O339+'01'!O343+'01'!O347+'01'!O351+'01'!O355+'01'!O359+'01'!O363+'01'!O367+'01'!O371+'01'!O375+'01'!O379+'01'!O384+'01'!O388+'01'!O392+'01'!O396+'01'!O400+'01'!O404+'01'!O408+'01'!O412+'01'!O416+'01'!O420+'01'!O424+'01'!O428+'01'!O432+'01'!O436+'01'!O441+'01'!O445+'01'!O450+'01'!O455+'01'!O460+'01'!O464</f>
        <v>0</v>
      </c>
      <c r="E10" s="15">
        <f>C10+D10</f>
        <v>0</v>
      </c>
    </row>
    <row r="11" spans="1:5" ht="13.15" customHeight="1" x14ac:dyDescent="0.2">
      <c r="A11" s="14" t="s">
        <v>454</v>
      </c>
      <c r="B11" s="14" t="s">
        <v>455</v>
      </c>
      <c r="C11" s="15">
        <f>'02'!M3</f>
        <v>0</v>
      </c>
      <c r="D11" s="15">
        <f>0+'02'!O9+'02'!O14+'02'!O18+'02'!O22+'02'!O26+'02'!O30+'02'!O34+'02'!O38+'02'!O42+'02'!O46+'02'!O50+'02'!O54+'02'!O58+'02'!O62+'02'!O66+'02'!O70+'02'!O74+'02'!O78+'02'!O82+'02'!O86+'02'!O90</f>
        <v>0</v>
      </c>
      <c r="E11" s="15">
        <f>C11+D11</f>
        <v>0</v>
      </c>
    </row>
  </sheetData>
  <sheetProtection algorithmName="SHA-512" hashValue="JPmvw2O0J7QWuWdoRVzxqcmDzqhqybuGMy2ooTN8O62QMzYP6ve8mhz15dBYVPgwGmR4vfn3bNzUb55fajlhJQ==" saltValue="MisLLzCZ6v8y2GEq/bw+3g==" spinCount="100000" sheet="1" objects="1" scenarios="1"/>
  <mergeCells count="2">
    <mergeCell ref="A1:A3"/>
    <mergeCell ref="B1:B3"/>
  </mergeCells>
  <pageMargins left="0.75" right="0.75" top="1" bottom="1" header="0.5" footer="0.5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7"/>
  <sheetViews>
    <sheetView workbookViewId="0">
      <pane ySplit="7" topLeftCell="A8" activePane="bottomLeft" state="frozen"/>
      <selection pane="bottomLeft" activeCell="A8" sqref="A8"/>
    </sheetView>
  </sheetViews>
  <sheetFormatPr defaultColWidth="8.85546875" defaultRowHeight="13.15" customHeight="1" x14ac:dyDescent="0.2"/>
  <cols>
    <col min="1" max="1" width="8.8554687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8.85546875" hidden="1" customWidth="1"/>
  </cols>
  <sheetData>
    <row r="1" spans="1:16" ht="24.95" customHeight="1" x14ac:dyDescent="0.2">
      <c r="A1" s="16" t="s">
        <v>16</v>
      </c>
      <c r="B1" s="7"/>
      <c r="C1" s="3"/>
      <c r="D1" s="7"/>
      <c r="E1" s="4" t="s">
        <v>19</v>
      </c>
      <c r="F1" s="7"/>
      <c r="G1" s="7"/>
      <c r="H1" s="7"/>
      <c r="I1" s="7"/>
      <c r="J1" s="7"/>
      <c r="K1" s="7"/>
      <c r="L1" s="7"/>
      <c r="M1" s="7"/>
      <c r="N1" s="7"/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</row>
    <row r="3" spans="1:16" ht="15" customHeight="1" x14ac:dyDescent="0.25">
      <c r="A3" s="16" t="s">
        <v>17</v>
      </c>
      <c r="B3" s="20" t="s">
        <v>20</v>
      </c>
      <c r="C3" s="2" t="s">
        <v>2</v>
      </c>
      <c r="D3" s="5"/>
      <c r="E3" s="20" t="s">
        <v>3</v>
      </c>
      <c r="L3" s="17" t="s">
        <v>14</v>
      </c>
      <c r="M3" s="37">
        <f>0+K8+K301+M8+M301</f>
        <v>0</v>
      </c>
      <c r="N3" s="19" t="s">
        <v>13</v>
      </c>
    </row>
    <row r="4" spans="1:16" ht="15" customHeight="1" x14ac:dyDescent="0.25">
      <c r="A4" s="22" t="s">
        <v>18</v>
      </c>
      <c r="B4" s="23" t="s">
        <v>21</v>
      </c>
      <c r="C4" s="2" t="s">
        <v>14</v>
      </c>
      <c r="D4" s="5"/>
      <c r="E4" s="23" t="s">
        <v>15</v>
      </c>
    </row>
    <row r="5" spans="1:16" ht="13.15" customHeight="1" x14ac:dyDescent="0.2">
      <c r="A5" s="1" t="s">
        <v>22</v>
      </c>
      <c r="B5" s="1" t="s">
        <v>23</v>
      </c>
      <c r="C5" s="1" t="s">
        <v>24</v>
      </c>
      <c r="D5" s="1" t="s">
        <v>25</v>
      </c>
      <c r="E5" s="1" t="s">
        <v>26</v>
      </c>
      <c r="F5" s="1" t="s">
        <v>27</v>
      </c>
      <c r="G5" s="1" t="s">
        <v>28</v>
      </c>
      <c r="H5" s="1" t="s">
        <v>29</v>
      </c>
      <c r="I5" s="1" t="s">
        <v>30</v>
      </c>
      <c r="J5" s="1" t="s">
        <v>31</v>
      </c>
      <c r="K5" s="1"/>
      <c r="L5" s="1"/>
      <c r="M5" s="1"/>
      <c r="N5" s="1" t="s">
        <v>36</v>
      </c>
    </row>
    <row r="6" spans="1:16" ht="13.1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32</v>
      </c>
      <c r="K6" s="1"/>
      <c r="L6" s="1" t="s">
        <v>33</v>
      </c>
      <c r="M6" s="1"/>
      <c r="N6" s="1"/>
    </row>
    <row r="7" spans="1:16" ht="13.1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34</v>
      </c>
      <c r="K7" s="21" t="s">
        <v>35</v>
      </c>
      <c r="L7" s="21" t="s">
        <v>34</v>
      </c>
      <c r="M7" s="21" t="s">
        <v>35</v>
      </c>
      <c r="N7" s="1"/>
    </row>
    <row r="8" spans="1:16" ht="13.15" customHeight="1" x14ac:dyDescent="0.2">
      <c r="A8" t="s">
        <v>37</v>
      </c>
      <c r="C8" s="24" t="s">
        <v>38</v>
      </c>
      <c r="E8" s="26" t="s">
        <v>39</v>
      </c>
      <c r="J8" s="25">
        <f>0+J9+J18+J39+J60+J73+J94+J131+J140+J177+J230+J259+J280</f>
        <v>0</v>
      </c>
      <c r="K8" s="25">
        <f>0+K9+K18+K39+K60+K73+K94+K131+K140+K177+K230+K259+K280</f>
        <v>0</v>
      </c>
      <c r="L8" s="25">
        <f>0+L9+L18+L39+L60+L73+L94+L131+L140+L177+L230+L259+L280</f>
        <v>0</v>
      </c>
      <c r="M8" s="25">
        <f>0+M9+M18+M39+M60+M73+M94+M131+M140+M177+M230+M259+M280</f>
        <v>0</v>
      </c>
    </row>
    <row r="9" spans="1:16" ht="13.15" customHeight="1" x14ac:dyDescent="0.2">
      <c r="A9" t="s">
        <v>40</v>
      </c>
      <c r="C9" s="11" t="s">
        <v>41</v>
      </c>
      <c r="E9" s="28" t="s">
        <v>42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16" ht="13.15" customHeight="1" x14ac:dyDescent="0.2">
      <c r="A10" t="s">
        <v>43</v>
      </c>
      <c r="B10" s="10" t="s">
        <v>44</v>
      </c>
      <c r="C10" s="10" t="s">
        <v>45</v>
      </c>
      <c r="D10" t="s">
        <v>46</v>
      </c>
      <c r="E10" s="29" t="s">
        <v>47</v>
      </c>
      <c r="F10" s="30" t="s">
        <v>48</v>
      </c>
      <c r="G10" s="31">
        <v>266.25</v>
      </c>
      <c r="H10" s="30">
        <v>5.2700000000000004E-3</v>
      </c>
      <c r="I10" s="30">
        <f>ROUND(G10*H10,6)</f>
        <v>1.403138</v>
      </c>
      <c r="L10" s="32">
        <v>0</v>
      </c>
      <c r="M10" s="27">
        <f>ROUND(ROUND(L10,2)*ROUND(G10,3),2)</f>
        <v>0</v>
      </c>
      <c r="N10" s="30" t="s">
        <v>49</v>
      </c>
      <c r="O10">
        <f>(M10*21)/100</f>
        <v>0</v>
      </c>
      <c r="P10" t="s">
        <v>50</v>
      </c>
    </row>
    <row r="11" spans="1:16" ht="13.15" customHeight="1" x14ac:dyDescent="0.2">
      <c r="A11" s="33" t="s">
        <v>51</v>
      </c>
      <c r="E11" s="34" t="s">
        <v>47</v>
      </c>
    </row>
    <row r="12" spans="1:16" ht="26.45" customHeight="1" x14ac:dyDescent="0.2">
      <c r="A12" s="33" t="s">
        <v>52</v>
      </c>
      <c r="E12" s="35" t="s">
        <v>53</v>
      </c>
    </row>
    <row r="13" spans="1:16" ht="13.15" customHeight="1" x14ac:dyDescent="0.2">
      <c r="E13" s="34" t="s">
        <v>46</v>
      </c>
    </row>
    <row r="14" spans="1:16" ht="13.15" customHeight="1" x14ac:dyDescent="0.2">
      <c r="A14" t="s">
        <v>43</v>
      </c>
      <c r="B14" s="10" t="s">
        <v>50</v>
      </c>
      <c r="C14" s="10" t="s">
        <v>54</v>
      </c>
      <c r="D14" t="s">
        <v>46</v>
      </c>
      <c r="E14" s="29" t="s">
        <v>55</v>
      </c>
      <c r="F14" s="30" t="s">
        <v>48</v>
      </c>
      <c r="G14" s="31">
        <v>280.64999999999998</v>
      </c>
      <c r="H14" s="30">
        <v>5.2700000000000004E-3</v>
      </c>
      <c r="I14" s="30">
        <f>ROUND(G14*H14,6)</f>
        <v>1.479026</v>
      </c>
      <c r="L14" s="32">
        <v>0</v>
      </c>
      <c r="M14" s="27">
        <f>ROUND(ROUND(L14,2)*ROUND(G14,3),2)</f>
        <v>0</v>
      </c>
      <c r="N14" s="30" t="s">
        <v>49</v>
      </c>
      <c r="O14">
        <f>(M14*21)/100</f>
        <v>0</v>
      </c>
      <c r="P14" t="s">
        <v>50</v>
      </c>
    </row>
    <row r="15" spans="1:16" ht="13.15" customHeight="1" x14ac:dyDescent="0.2">
      <c r="A15" s="33" t="s">
        <v>51</v>
      </c>
      <c r="E15" s="34" t="s">
        <v>55</v>
      </c>
    </row>
    <row r="16" spans="1:16" ht="26.45" customHeight="1" x14ac:dyDescent="0.2">
      <c r="A16" s="33" t="s">
        <v>52</v>
      </c>
      <c r="E16" s="35" t="s">
        <v>56</v>
      </c>
    </row>
    <row r="17" spans="1:16" ht="13.15" customHeight="1" x14ac:dyDescent="0.2">
      <c r="E17" s="34" t="s">
        <v>46</v>
      </c>
    </row>
    <row r="18" spans="1:16" ht="13.15" customHeight="1" x14ac:dyDescent="0.2">
      <c r="A18" t="s">
        <v>40</v>
      </c>
      <c r="C18" s="11" t="s">
        <v>57</v>
      </c>
      <c r="E18" s="28" t="s">
        <v>58</v>
      </c>
      <c r="J18" s="27">
        <f>0</f>
        <v>0</v>
      </c>
      <c r="K18" s="27">
        <f>0</f>
        <v>0</v>
      </c>
      <c r="L18" s="27">
        <f>0+L19+L23+L27+L31+L35</f>
        <v>0</v>
      </c>
      <c r="M18" s="27">
        <f>0+M19+M23+M27+M31+M35</f>
        <v>0</v>
      </c>
    </row>
    <row r="19" spans="1:16" ht="13.15" customHeight="1" x14ac:dyDescent="0.2">
      <c r="A19" t="s">
        <v>43</v>
      </c>
      <c r="B19" s="10" t="s">
        <v>59</v>
      </c>
      <c r="C19" s="10" t="s">
        <v>60</v>
      </c>
      <c r="D19" t="s">
        <v>46</v>
      </c>
      <c r="E19" s="29" t="s">
        <v>61</v>
      </c>
      <c r="F19" s="30" t="s">
        <v>62</v>
      </c>
      <c r="G19" s="31">
        <v>4.8</v>
      </c>
      <c r="H19" s="30">
        <v>6.6E-4</v>
      </c>
      <c r="I19" s="30">
        <f>ROUND(G19*H19,6)</f>
        <v>3.1679999999999998E-3</v>
      </c>
      <c r="L19" s="32">
        <v>0</v>
      </c>
      <c r="M19" s="27">
        <f>ROUND(ROUND(L19,2)*ROUND(G19,3),2)</f>
        <v>0</v>
      </c>
      <c r="N19" s="30" t="s">
        <v>63</v>
      </c>
      <c r="O19">
        <f>(M19*21)/100</f>
        <v>0</v>
      </c>
      <c r="P19" t="s">
        <v>50</v>
      </c>
    </row>
    <row r="20" spans="1:16" ht="13.15" customHeight="1" x14ac:dyDescent="0.2">
      <c r="A20" s="33" t="s">
        <v>51</v>
      </c>
      <c r="E20" s="34" t="s">
        <v>61</v>
      </c>
    </row>
    <row r="21" spans="1:16" ht="13.15" customHeight="1" x14ac:dyDescent="0.2">
      <c r="A21" s="33" t="s">
        <v>52</v>
      </c>
      <c r="E21" s="35" t="s">
        <v>46</v>
      </c>
    </row>
    <row r="22" spans="1:16" ht="13.15" customHeight="1" x14ac:dyDescent="0.2">
      <c r="E22" s="34" t="s">
        <v>46</v>
      </c>
    </row>
    <row r="23" spans="1:16" ht="13.15" customHeight="1" x14ac:dyDescent="0.2">
      <c r="A23" t="s">
        <v>43</v>
      </c>
      <c r="B23" s="10" t="s">
        <v>64</v>
      </c>
      <c r="C23" s="10" t="s">
        <v>65</v>
      </c>
      <c r="D23" t="s">
        <v>46</v>
      </c>
      <c r="E23" s="29" t="s">
        <v>66</v>
      </c>
      <c r="F23" s="30" t="s">
        <v>67</v>
      </c>
      <c r="G23" s="31">
        <v>1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63</v>
      </c>
      <c r="O23">
        <f>(M23*21)/100</f>
        <v>0</v>
      </c>
      <c r="P23" t="s">
        <v>50</v>
      </c>
    </row>
    <row r="24" spans="1:16" ht="13.15" customHeight="1" x14ac:dyDescent="0.2">
      <c r="A24" s="33" t="s">
        <v>51</v>
      </c>
      <c r="E24" s="34" t="s">
        <v>68</v>
      </c>
    </row>
    <row r="25" spans="1:16" ht="13.15" customHeight="1" x14ac:dyDescent="0.2">
      <c r="A25" s="33" t="s">
        <v>52</v>
      </c>
      <c r="E25" s="35" t="s">
        <v>46</v>
      </c>
    </row>
    <row r="26" spans="1:16" ht="13.15" customHeight="1" x14ac:dyDescent="0.2">
      <c r="E26" s="34" t="s">
        <v>46</v>
      </c>
    </row>
    <row r="27" spans="1:16" ht="13.15" customHeight="1" x14ac:dyDescent="0.2">
      <c r="A27" t="s">
        <v>43</v>
      </c>
      <c r="B27" s="10" t="s">
        <v>69</v>
      </c>
      <c r="C27" s="10" t="s">
        <v>70</v>
      </c>
      <c r="D27" t="s">
        <v>46</v>
      </c>
      <c r="E27" s="29" t="s">
        <v>71</v>
      </c>
      <c r="F27" s="30" t="s">
        <v>72</v>
      </c>
      <c r="G27" s="31">
        <v>2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63</v>
      </c>
      <c r="O27">
        <f>(M27*21)/100</f>
        <v>0</v>
      </c>
      <c r="P27" t="s">
        <v>50</v>
      </c>
    </row>
    <row r="28" spans="1:16" ht="13.15" customHeight="1" x14ac:dyDescent="0.2">
      <c r="A28" s="33" t="s">
        <v>51</v>
      </c>
      <c r="E28" s="34" t="s">
        <v>73</v>
      </c>
    </row>
    <row r="29" spans="1:16" ht="13.15" customHeight="1" x14ac:dyDescent="0.2">
      <c r="A29" s="33" t="s">
        <v>52</v>
      </c>
      <c r="E29" s="35" t="s">
        <v>46</v>
      </c>
    </row>
    <row r="30" spans="1:16" ht="13.15" customHeight="1" x14ac:dyDescent="0.2">
      <c r="E30" s="34" t="s">
        <v>46</v>
      </c>
    </row>
    <row r="31" spans="1:16" ht="13.15" customHeight="1" x14ac:dyDescent="0.2">
      <c r="A31" t="s">
        <v>43</v>
      </c>
      <c r="B31" s="10" t="s">
        <v>74</v>
      </c>
      <c r="C31" s="10" t="s">
        <v>75</v>
      </c>
      <c r="D31" t="s">
        <v>46</v>
      </c>
      <c r="E31" s="29" t="s">
        <v>76</v>
      </c>
      <c r="F31" s="30" t="s">
        <v>62</v>
      </c>
      <c r="G31" s="31">
        <v>4.8</v>
      </c>
      <c r="H31" s="30">
        <v>1.0000000000000001E-5</v>
      </c>
      <c r="I31" s="30">
        <f>ROUND(G31*H31,6)</f>
        <v>4.8000000000000001E-5</v>
      </c>
      <c r="L31" s="32">
        <v>0</v>
      </c>
      <c r="M31" s="27">
        <f>ROUND(ROUND(L31,2)*ROUND(G31,3),2)</f>
        <v>0</v>
      </c>
      <c r="N31" s="30" t="s">
        <v>63</v>
      </c>
      <c r="O31">
        <f>(M31*21)/100</f>
        <v>0</v>
      </c>
      <c r="P31" t="s">
        <v>50</v>
      </c>
    </row>
    <row r="32" spans="1:16" ht="13.15" customHeight="1" x14ac:dyDescent="0.2">
      <c r="A32" s="33" t="s">
        <v>51</v>
      </c>
      <c r="E32" s="34" t="s">
        <v>76</v>
      </c>
    </row>
    <row r="33" spans="1:16" ht="13.15" customHeight="1" x14ac:dyDescent="0.2">
      <c r="A33" s="33" t="s">
        <v>52</v>
      </c>
      <c r="E33" s="35" t="s">
        <v>46</v>
      </c>
    </row>
    <row r="34" spans="1:16" ht="13.15" customHeight="1" x14ac:dyDescent="0.2">
      <c r="E34" s="34" t="s">
        <v>46</v>
      </c>
    </row>
    <row r="35" spans="1:16" ht="13.15" customHeight="1" x14ac:dyDescent="0.2">
      <c r="A35" t="s">
        <v>43</v>
      </c>
      <c r="B35" s="10" t="s">
        <v>77</v>
      </c>
      <c r="C35" s="10" t="s">
        <v>78</v>
      </c>
      <c r="D35" t="s">
        <v>46</v>
      </c>
      <c r="E35" s="29" t="s">
        <v>79</v>
      </c>
      <c r="F35" s="30" t="s">
        <v>80</v>
      </c>
      <c r="G35" s="31">
        <v>0.39800000000000002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63</v>
      </c>
      <c r="O35">
        <f>(M35*21)/100</f>
        <v>0</v>
      </c>
      <c r="P35" t="s">
        <v>50</v>
      </c>
    </row>
    <row r="36" spans="1:16" ht="13.15" customHeight="1" x14ac:dyDescent="0.2">
      <c r="A36" s="33" t="s">
        <v>51</v>
      </c>
      <c r="E36" s="34" t="s">
        <v>81</v>
      </c>
    </row>
    <row r="37" spans="1:16" ht="13.15" customHeight="1" x14ac:dyDescent="0.2">
      <c r="A37" s="33" t="s">
        <v>52</v>
      </c>
      <c r="E37" s="35" t="s">
        <v>46</v>
      </c>
    </row>
    <row r="38" spans="1:16" ht="13.15" customHeight="1" x14ac:dyDescent="0.2">
      <c r="E38" s="34" t="s">
        <v>46</v>
      </c>
    </row>
    <row r="39" spans="1:16" ht="13.15" customHeight="1" x14ac:dyDescent="0.2">
      <c r="A39" t="s">
        <v>40</v>
      </c>
      <c r="C39" s="11" t="s">
        <v>82</v>
      </c>
      <c r="E39" s="28" t="s">
        <v>83</v>
      </c>
      <c r="J39" s="27">
        <f>0</f>
        <v>0</v>
      </c>
      <c r="K39" s="27">
        <f>0</f>
        <v>0</v>
      </c>
      <c r="L39" s="27">
        <f>0+L40+L44+L48+L52+L56</f>
        <v>0</v>
      </c>
      <c r="M39" s="27">
        <f>0+M40+M44+M48+M52+M56</f>
        <v>0</v>
      </c>
    </row>
    <row r="40" spans="1:16" ht="13.15" customHeight="1" x14ac:dyDescent="0.2">
      <c r="A40" t="s">
        <v>43</v>
      </c>
      <c r="B40" s="10" t="s">
        <v>84</v>
      </c>
      <c r="C40" s="10" t="s">
        <v>85</v>
      </c>
      <c r="D40" t="s">
        <v>46</v>
      </c>
      <c r="E40" s="29" t="s">
        <v>86</v>
      </c>
      <c r="F40" s="30" t="s">
        <v>67</v>
      </c>
      <c r="G40" s="31">
        <v>1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49</v>
      </c>
      <c r="O40">
        <f>(M40*21)/100</f>
        <v>0</v>
      </c>
      <c r="P40" t="s">
        <v>50</v>
      </c>
    </row>
    <row r="41" spans="1:16" ht="13.15" customHeight="1" x14ac:dyDescent="0.2">
      <c r="A41" s="33" t="s">
        <v>51</v>
      </c>
      <c r="E41" s="34" t="s">
        <v>86</v>
      </c>
    </row>
    <row r="42" spans="1:16" ht="13.15" customHeight="1" x14ac:dyDescent="0.2">
      <c r="A42" s="33" t="s">
        <v>52</v>
      </c>
      <c r="E42" s="35" t="s">
        <v>46</v>
      </c>
    </row>
    <row r="43" spans="1:16" ht="13.15" customHeight="1" x14ac:dyDescent="0.2">
      <c r="E43" s="34" t="s">
        <v>46</v>
      </c>
    </row>
    <row r="44" spans="1:16" ht="13.15" customHeight="1" x14ac:dyDescent="0.2">
      <c r="A44" t="s">
        <v>43</v>
      </c>
      <c r="B44" s="10" t="s">
        <v>87</v>
      </c>
      <c r="C44" s="10" t="s">
        <v>88</v>
      </c>
      <c r="D44" t="s">
        <v>46</v>
      </c>
      <c r="E44" s="29" t="s">
        <v>89</v>
      </c>
      <c r="F44" s="30" t="s">
        <v>90</v>
      </c>
      <c r="G44" s="31">
        <v>4.0199999999999996</v>
      </c>
      <c r="H44" s="30">
        <v>0</v>
      </c>
      <c r="I44" s="30">
        <f>ROUND(G44*H44,6)</f>
        <v>0</v>
      </c>
      <c r="L44" s="32">
        <v>0</v>
      </c>
      <c r="M44" s="27">
        <f>ROUND(ROUND(L44,2)*ROUND(G44,3),2)</f>
        <v>0</v>
      </c>
      <c r="N44" s="30" t="s">
        <v>49</v>
      </c>
      <c r="O44">
        <f>(M44*21)/100</f>
        <v>0</v>
      </c>
      <c r="P44" t="s">
        <v>50</v>
      </c>
    </row>
    <row r="45" spans="1:16" ht="13.15" customHeight="1" x14ac:dyDescent="0.2">
      <c r="A45" s="33" t="s">
        <v>51</v>
      </c>
      <c r="E45" s="34" t="s">
        <v>89</v>
      </c>
    </row>
    <row r="46" spans="1:16" ht="13.15" customHeight="1" x14ac:dyDescent="0.2">
      <c r="A46" s="33" t="s">
        <v>52</v>
      </c>
      <c r="E46" s="35" t="s">
        <v>46</v>
      </c>
    </row>
    <row r="47" spans="1:16" ht="13.15" customHeight="1" x14ac:dyDescent="0.2">
      <c r="E47" s="34" t="s">
        <v>46</v>
      </c>
    </row>
    <row r="48" spans="1:16" ht="13.15" customHeight="1" x14ac:dyDescent="0.2">
      <c r="A48" t="s">
        <v>43</v>
      </c>
      <c r="B48" s="10" t="s">
        <v>91</v>
      </c>
      <c r="C48" s="10" t="s">
        <v>92</v>
      </c>
      <c r="D48" t="s">
        <v>46</v>
      </c>
      <c r="E48" s="29" t="s">
        <v>93</v>
      </c>
      <c r="F48" s="30" t="s">
        <v>72</v>
      </c>
      <c r="G48" s="31">
        <v>1</v>
      </c>
      <c r="H48" s="30">
        <v>0</v>
      </c>
      <c r="I48" s="30">
        <f>ROUND(G48*H48,6)</f>
        <v>0</v>
      </c>
      <c r="L48" s="32">
        <v>0</v>
      </c>
      <c r="M48" s="27">
        <f>ROUND(ROUND(L48,2)*ROUND(G48,3),2)</f>
        <v>0</v>
      </c>
      <c r="N48" s="30" t="s">
        <v>63</v>
      </c>
      <c r="O48">
        <f>(M48*21)/100</f>
        <v>0</v>
      </c>
      <c r="P48" t="s">
        <v>50</v>
      </c>
    </row>
    <row r="49" spans="1:16" ht="13.15" customHeight="1" x14ac:dyDescent="0.2">
      <c r="A49" s="33" t="s">
        <v>51</v>
      </c>
      <c r="E49" s="34" t="s">
        <v>94</v>
      </c>
    </row>
    <row r="50" spans="1:16" ht="13.15" customHeight="1" x14ac:dyDescent="0.2">
      <c r="A50" s="33" t="s">
        <v>52</v>
      </c>
      <c r="E50" s="35" t="s">
        <v>46</v>
      </c>
    </row>
    <row r="51" spans="1:16" ht="13.15" customHeight="1" x14ac:dyDescent="0.2">
      <c r="E51" s="34" t="s">
        <v>46</v>
      </c>
    </row>
    <row r="52" spans="1:16" ht="13.15" customHeight="1" x14ac:dyDescent="0.2">
      <c r="A52" t="s">
        <v>43</v>
      </c>
      <c r="B52" s="10" t="s">
        <v>95</v>
      </c>
      <c r="C52" s="10" t="s">
        <v>96</v>
      </c>
      <c r="D52" t="s">
        <v>46</v>
      </c>
      <c r="E52" s="29" t="s">
        <v>97</v>
      </c>
      <c r="F52" s="30" t="s">
        <v>67</v>
      </c>
      <c r="G52" s="31">
        <v>1</v>
      </c>
      <c r="H52" s="30">
        <v>0</v>
      </c>
      <c r="I52" s="30">
        <f>ROUND(G52*H52,6)</f>
        <v>0</v>
      </c>
      <c r="L52" s="32">
        <v>0</v>
      </c>
      <c r="M52" s="27">
        <f>ROUND(ROUND(L52,2)*ROUND(G52,3),2)</f>
        <v>0</v>
      </c>
      <c r="N52" s="30" t="s">
        <v>63</v>
      </c>
      <c r="O52">
        <f>(M52*21)/100</f>
        <v>0</v>
      </c>
      <c r="P52" t="s">
        <v>50</v>
      </c>
    </row>
    <row r="53" spans="1:16" ht="13.15" customHeight="1" x14ac:dyDescent="0.2">
      <c r="A53" s="33" t="s">
        <v>51</v>
      </c>
      <c r="E53" s="34" t="s">
        <v>98</v>
      </c>
    </row>
    <row r="54" spans="1:16" ht="13.15" customHeight="1" x14ac:dyDescent="0.2">
      <c r="A54" s="33" t="s">
        <v>52</v>
      </c>
      <c r="E54" s="35" t="s">
        <v>46</v>
      </c>
    </row>
    <row r="55" spans="1:16" ht="13.15" customHeight="1" x14ac:dyDescent="0.2">
      <c r="E55" s="34" t="s">
        <v>46</v>
      </c>
    </row>
    <row r="56" spans="1:16" ht="13.15" customHeight="1" x14ac:dyDescent="0.2">
      <c r="A56" t="s">
        <v>43</v>
      </c>
      <c r="B56" s="10" t="s">
        <v>99</v>
      </c>
      <c r="C56" s="10" t="s">
        <v>100</v>
      </c>
      <c r="D56" t="s">
        <v>46</v>
      </c>
      <c r="E56" s="29" t="s">
        <v>101</v>
      </c>
      <c r="F56" s="30" t="s">
        <v>72</v>
      </c>
      <c r="G56" s="31">
        <v>1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63</v>
      </c>
      <c r="O56">
        <f>(M56*21)/100</f>
        <v>0</v>
      </c>
      <c r="P56" t="s">
        <v>50</v>
      </c>
    </row>
    <row r="57" spans="1:16" ht="13.15" customHeight="1" x14ac:dyDescent="0.2">
      <c r="A57" s="33" t="s">
        <v>51</v>
      </c>
      <c r="E57" s="34" t="s">
        <v>101</v>
      </c>
    </row>
    <row r="58" spans="1:16" ht="13.15" customHeight="1" x14ac:dyDescent="0.2">
      <c r="A58" s="33" t="s">
        <v>52</v>
      </c>
      <c r="E58" s="35" t="s">
        <v>46</v>
      </c>
    </row>
    <row r="59" spans="1:16" ht="13.15" customHeight="1" x14ac:dyDescent="0.2">
      <c r="E59" s="34" t="s">
        <v>46</v>
      </c>
    </row>
    <row r="60" spans="1:16" ht="13.15" customHeight="1" x14ac:dyDescent="0.2">
      <c r="A60" t="s">
        <v>40</v>
      </c>
      <c r="C60" s="11" t="s">
        <v>102</v>
      </c>
      <c r="E60" s="28" t="s">
        <v>103</v>
      </c>
      <c r="J60" s="27">
        <f>0</f>
        <v>0</v>
      </c>
      <c r="K60" s="27">
        <f>0</f>
        <v>0</v>
      </c>
      <c r="L60" s="27">
        <f>0+L61+L65+L69</f>
        <v>0</v>
      </c>
      <c r="M60" s="27">
        <f>0+M61+M65+M69</f>
        <v>0</v>
      </c>
    </row>
    <row r="61" spans="1:16" ht="13.15" customHeight="1" x14ac:dyDescent="0.2">
      <c r="A61" t="s">
        <v>43</v>
      </c>
      <c r="B61" s="10" t="s">
        <v>104</v>
      </c>
      <c r="C61" s="10" t="s">
        <v>105</v>
      </c>
      <c r="D61" t="s">
        <v>46</v>
      </c>
      <c r="E61" s="29" t="s">
        <v>106</v>
      </c>
      <c r="F61" s="30" t="s">
        <v>72</v>
      </c>
      <c r="G61" s="31">
        <v>1</v>
      </c>
      <c r="H61" s="30">
        <v>0</v>
      </c>
      <c r="I61" s="30">
        <f>ROUND(G61*H61,6)</f>
        <v>0</v>
      </c>
      <c r="L61" s="32">
        <v>0</v>
      </c>
      <c r="M61" s="27">
        <f>ROUND(ROUND(L61,2)*ROUND(G61,3),2)</f>
        <v>0</v>
      </c>
      <c r="N61" s="30" t="s">
        <v>49</v>
      </c>
      <c r="O61">
        <f>(M61*21)/100</f>
        <v>0</v>
      </c>
      <c r="P61" t="s">
        <v>50</v>
      </c>
    </row>
    <row r="62" spans="1:16" ht="13.15" customHeight="1" x14ac:dyDescent="0.2">
      <c r="A62" s="33" t="s">
        <v>51</v>
      </c>
      <c r="E62" s="34" t="s">
        <v>106</v>
      </c>
    </row>
    <row r="63" spans="1:16" ht="13.15" customHeight="1" x14ac:dyDescent="0.2">
      <c r="A63" s="33" t="s">
        <v>52</v>
      </c>
      <c r="E63" s="35" t="s">
        <v>46</v>
      </c>
    </row>
    <row r="64" spans="1:16" ht="13.15" customHeight="1" x14ac:dyDescent="0.2">
      <c r="E64" s="34" t="s">
        <v>46</v>
      </c>
    </row>
    <row r="65" spans="1:16" ht="13.15" customHeight="1" x14ac:dyDescent="0.2">
      <c r="A65" t="s">
        <v>43</v>
      </c>
      <c r="B65" s="10" t="s">
        <v>107</v>
      </c>
      <c r="C65" s="10" t="s">
        <v>108</v>
      </c>
      <c r="D65" t="s">
        <v>46</v>
      </c>
      <c r="E65" s="29" t="s">
        <v>109</v>
      </c>
      <c r="F65" s="30" t="s">
        <v>90</v>
      </c>
      <c r="G65" s="31">
        <v>32.5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63</v>
      </c>
      <c r="O65">
        <f>(M65*21)/100</f>
        <v>0</v>
      </c>
      <c r="P65" t="s">
        <v>50</v>
      </c>
    </row>
    <row r="66" spans="1:16" ht="13.15" customHeight="1" x14ac:dyDescent="0.2">
      <c r="A66" s="33" t="s">
        <v>51</v>
      </c>
      <c r="E66" s="34" t="s">
        <v>110</v>
      </c>
    </row>
    <row r="67" spans="1:16" ht="13.15" customHeight="1" x14ac:dyDescent="0.2">
      <c r="A67" s="33" t="s">
        <v>52</v>
      </c>
      <c r="E67" s="35" t="s">
        <v>46</v>
      </c>
    </row>
    <row r="68" spans="1:16" ht="13.15" customHeight="1" x14ac:dyDescent="0.2">
      <c r="E68" s="34" t="s">
        <v>46</v>
      </c>
    </row>
    <row r="69" spans="1:16" ht="13.15" customHeight="1" x14ac:dyDescent="0.2">
      <c r="A69" t="s">
        <v>43</v>
      </c>
      <c r="B69" s="10" t="s">
        <v>111</v>
      </c>
      <c r="C69" s="10" t="s">
        <v>112</v>
      </c>
      <c r="D69" t="s">
        <v>46</v>
      </c>
      <c r="E69" s="29" t="s">
        <v>113</v>
      </c>
      <c r="F69" s="30" t="s">
        <v>90</v>
      </c>
      <c r="G69" s="31">
        <v>32.5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63</v>
      </c>
      <c r="O69">
        <f>(M69*21)/100</f>
        <v>0</v>
      </c>
      <c r="P69" t="s">
        <v>50</v>
      </c>
    </row>
    <row r="70" spans="1:16" ht="13.15" customHeight="1" x14ac:dyDescent="0.2">
      <c r="A70" s="33" t="s">
        <v>51</v>
      </c>
      <c r="E70" s="34" t="s">
        <v>114</v>
      </c>
    </row>
    <row r="71" spans="1:16" ht="13.15" customHeight="1" x14ac:dyDescent="0.2">
      <c r="A71" s="33" t="s">
        <v>52</v>
      </c>
      <c r="E71" s="35" t="s">
        <v>46</v>
      </c>
    </row>
    <row r="72" spans="1:16" ht="13.15" customHeight="1" x14ac:dyDescent="0.2">
      <c r="E72" s="34" t="s">
        <v>46</v>
      </c>
    </row>
    <row r="73" spans="1:16" ht="13.15" customHeight="1" x14ac:dyDescent="0.2">
      <c r="A73" t="s">
        <v>40</v>
      </c>
      <c r="C73" s="11" t="s">
        <v>115</v>
      </c>
      <c r="E73" s="28" t="s">
        <v>116</v>
      </c>
      <c r="J73" s="27">
        <f>0</f>
        <v>0</v>
      </c>
      <c r="K73" s="27">
        <f>0</f>
        <v>0</v>
      </c>
      <c r="L73" s="27">
        <f>0+L74+L78+L82+L86+L90</f>
        <v>0</v>
      </c>
      <c r="M73" s="27">
        <f>0+M74+M78+M82+M86+M90</f>
        <v>0</v>
      </c>
    </row>
    <row r="74" spans="1:16" ht="13.15" customHeight="1" x14ac:dyDescent="0.2">
      <c r="A74" t="s">
        <v>43</v>
      </c>
      <c r="B74" s="10" t="s">
        <v>117</v>
      </c>
      <c r="C74" s="10" t="s">
        <v>118</v>
      </c>
      <c r="D74" t="s">
        <v>46</v>
      </c>
      <c r="E74" s="29" t="s">
        <v>119</v>
      </c>
      <c r="F74" s="30" t="s">
        <v>62</v>
      </c>
      <c r="G74" s="31">
        <v>61.75</v>
      </c>
      <c r="H74" s="30">
        <v>2.0000000000000001E-4</v>
      </c>
      <c r="I74" s="30">
        <f>ROUND(G74*H74,6)</f>
        <v>1.235E-2</v>
      </c>
      <c r="L74" s="32">
        <v>0</v>
      </c>
      <c r="M74" s="27">
        <f>ROUND(ROUND(L74,2)*ROUND(G74,3),2)</f>
        <v>0</v>
      </c>
      <c r="N74" s="30" t="s">
        <v>49</v>
      </c>
      <c r="O74">
        <f>(M74*21)/100</f>
        <v>0</v>
      </c>
      <c r="P74" t="s">
        <v>50</v>
      </c>
    </row>
    <row r="75" spans="1:16" ht="13.15" customHeight="1" x14ac:dyDescent="0.2">
      <c r="A75" s="33" t="s">
        <v>51</v>
      </c>
      <c r="E75" s="34" t="s">
        <v>119</v>
      </c>
    </row>
    <row r="76" spans="1:16" ht="13.15" customHeight="1" x14ac:dyDescent="0.2">
      <c r="A76" s="33" t="s">
        <v>52</v>
      </c>
      <c r="E76" s="35" t="s">
        <v>46</v>
      </c>
    </row>
    <row r="77" spans="1:16" ht="13.15" customHeight="1" x14ac:dyDescent="0.2">
      <c r="E77" s="34" t="s">
        <v>46</v>
      </c>
    </row>
    <row r="78" spans="1:16" ht="13.15" customHeight="1" x14ac:dyDescent="0.2">
      <c r="A78" t="s">
        <v>43</v>
      </c>
      <c r="B78" s="10" t="s">
        <v>120</v>
      </c>
      <c r="C78" s="10" t="s">
        <v>121</v>
      </c>
      <c r="D78" t="s">
        <v>46</v>
      </c>
      <c r="E78" s="29" t="s">
        <v>122</v>
      </c>
      <c r="F78" s="30" t="s">
        <v>62</v>
      </c>
      <c r="G78" s="31">
        <v>61.75</v>
      </c>
      <c r="H78" s="30">
        <v>3.0000000000000001E-5</v>
      </c>
      <c r="I78" s="30">
        <f>ROUND(G78*H78,6)</f>
        <v>1.853E-3</v>
      </c>
      <c r="L78" s="32">
        <v>0</v>
      </c>
      <c r="M78" s="27">
        <f>ROUND(ROUND(L78,2)*ROUND(G78,3),2)</f>
        <v>0</v>
      </c>
      <c r="N78" s="30" t="s">
        <v>63</v>
      </c>
      <c r="O78">
        <f>(M78*21)/100</f>
        <v>0</v>
      </c>
      <c r="P78" t="s">
        <v>50</v>
      </c>
    </row>
    <row r="79" spans="1:16" ht="13.15" customHeight="1" x14ac:dyDescent="0.2">
      <c r="A79" s="33" t="s">
        <v>51</v>
      </c>
      <c r="E79" s="34" t="s">
        <v>123</v>
      </c>
    </row>
    <row r="80" spans="1:16" ht="13.15" customHeight="1" x14ac:dyDescent="0.2">
      <c r="A80" s="33" t="s">
        <v>52</v>
      </c>
      <c r="E80" s="35" t="s">
        <v>124</v>
      </c>
    </row>
    <row r="81" spans="1:16" ht="13.15" customHeight="1" x14ac:dyDescent="0.2">
      <c r="E81" s="34" t="s">
        <v>46</v>
      </c>
    </row>
    <row r="82" spans="1:16" ht="13.15" customHeight="1" x14ac:dyDescent="0.2">
      <c r="A82" t="s">
        <v>43</v>
      </c>
      <c r="B82" s="10" t="s">
        <v>125</v>
      </c>
      <c r="C82" s="10" t="s">
        <v>126</v>
      </c>
      <c r="D82" t="s">
        <v>46</v>
      </c>
      <c r="E82" s="29" t="s">
        <v>127</v>
      </c>
      <c r="F82" s="30" t="s">
        <v>48</v>
      </c>
      <c r="G82" s="31">
        <v>137.5</v>
      </c>
      <c r="H82" s="30">
        <v>0</v>
      </c>
      <c r="I82" s="30">
        <f>ROUND(G82*H82,6)</f>
        <v>0</v>
      </c>
      <c r="L82" s="32">
        <v>0</v>
      </c>
      <c r="M82" s="27">
        <f>ROUND(ROUND(L82,2)*ROUND(G82,3),2)</f>
        <v>0</v>
      </c>
      <c r="N82" s="30" t="s">
        <v>63</v>
      </c>
      <c r="O82">
        <f>(M82*21)/100</f>
        <v>0</v>
      </c>
      <c r="P82" t="s">
        <v>50</v>
      </c>
    </row>
    <row r="83" spans="1:16" ht="13.15" customHeight="1" x14ac:dyDescent="0.2">
      <c r="A83" s="33" t="s">
        <v>51</v>
      </c>
      <c r="E83" s="34" t="s">
        <v>128</v>
      </c>
    </row>
    <row r="84" spans="1:16" ht="13.15" customHeight="1" x14ac:dyDescent="0.2">
      <c r="A84" s="33" t="s">
        <v>52</v>
      </c>
      <c r="E84" s="35" t="s">
        <v>46</v>
      </c>
    </row>
    <row r="85" spans="1:16" ht="13.15" customHeight="1" x14ac:dyDescent="0.2">
      <c r="E85" s="34" t="s">
        <v>46</v>
      </c>
    </row>
    <row r="86" spans="1:16" ht="13.15" customHeight="1" x14ac:dyDescent="0.2">
      <c r="A86" t="s">
        <v>43</v>
      </c>
      <c r="B86" s="10" t="s">
        <v>129</v>
      </c>
      <c r="C86" s="10" t="s">
        <v>130</v>
      </c>
      <c r="D86" t="s">
        <v>46</v>
      </c>
      <c r="E86" s="29" t="s">
        <v>131</v>
      </c>
      <c r="F86" s="30" t="s">
        <v>90</v>
      </c>
      <c r="G86" s="31">
        <v>150.80600000000001</v>
      </c>
      <c r="H86" s="30">
        <v>0</v>
      </c>
      <c r="I86" s="30">
        <f>ROUND(G86*H86,6)</f>
        <v>0</v>
      </c>
      <c r="L86" s="32">
        <v>0</v>
      </c>
      <c r="M86" s="27">
        <f>ROUND(ROUND(L86,2)*ROUND(G86,3),2)</f>
        <v>0</v>
      </c>
      <c r="N86" s="30" t="s">
        <v>63</v>
      </c>
      <c r="O86">
        <f>(M86*21)/100</f>
        <v>0</v>
      </c>
      <c r="P86" t="s">
        <v>50</v>
      </c>
    </row>
    <row r="87" spans="1:16" ht="13.15" customHeight="1" x14ac:dyDescent="0.2">
      <c r="A87" s="33" t="s">
        <v>51</v>
      </c>
      <c r="E87" s="34" t="s">
        <v>132</v>
      </c>
    </row>
    <row r="88" spans="1:16" ht="13.15" customHeight="1" x14ac:dyDescent="0.2">
      <c r="A88" s="33" t="s">
        <v>52</v>
      </c>
      <c r="E88" s="35" t="s">
        <v>46</v>
      </c>
    </row>
    <row r="89" spans="1:16" ht="13.15" customHeight="1" x14ac:dyDescent="0.2">
      <c r="E89" s="34" t="s">
        <v>46</v>
      </c>
    </row>
    <row r="90" spans="1:16" ht="13.15" customHeight="1" x14ac:dyDescent="0.2">
      <c r="A90" t="s">
        <v>43</v>
      </c>
      <c r="B90" s="10" t="s">
        <v>133</v>
      </c>
      <c r="C90" s="10" t="s">
        <v>134</v>
      </c>
      <c r="D90" t="s">
        <v>46</v>
      </c>
      <c r="E90" s="29" t="s">
        <v>135</v>
      </c>
      <c r="F90" s="30" t="s">
        <v>90</v>
      </c>
      <c r="G90" s="31">
        <v>3016.12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63</v>
      </c>
      <c r="O90">
        <f>(M90*21)/100</f>
        <v>0</v>
      </c>
      <c r="P90" t="s">
        <v>50</v>
      </c>
    </row>
    <row r="91" spans="1:16" ht="13.15" customHeight="1" x14ac:dyDescent="0.2">
      <c r="A91" s="33" t="s">
        <v>51</v>
      </c>
      <c r="E91" s="34" t="s">
        <v>136</v>
      </c>
    </row>
    <row r="92" spans="1:16" ht="13.15" customHeight="1" x14ac:dyDescent="0.2">
      <c r="A92" s="33" t="s">
        <v>52</v>
      </c>
      <c r="E92" s="35" t="s">
        <v>46</v>
      </c>
    </row>
    <row r="93" spans="1:16" ht="13.15" customHeight="1" x14ac:dyDescent="0.2">
      <c r="E93" s="34" t="s">
        <v>46</v>
      </c>
    </row>
    <row r="94" spans="1:16" ht="13.15" customHeight="1" x14ac:dyDescent="0.2">
      <c r="A94" t="s">
        <v>40</v>
      </c>
      <c r="C94" s="11" t="s">
        <v>137</v>
      </c>
      <c r="E94" s="28" t="s">
        <v>138</v>
      </c>
      <c r="J94" s="27">
        <f>0</f>
        <v>0</v>
      </c>
      <c r="K94" s="27">
        <f>0</f>
        <v>0</v>
      </c>
      <c r="L94" s="27">
        <f>0+L95+L99+L103+L107+L111+L115+L119+L123+L127</f>
        <v>0</v>
      </c>
      <c r="M94" s="27">
        <f>0+M95+M99+M103+M107+M111+M115+M119+M123+M127</f>
        <v>0</v>
      </c>
    </row>
    <row r="95" spans="1:16" ht="13.15" customHeight="1" x14ac:dyDescent="0.2">
      <c r="A95" t="s">
        <v>43</v>
      </c>
      <c r="B95" s="10" t="s">
        <v>139</v>
      </c>
      <c r="C95" s="10" t="s">
        <v>140</v>
      </c>
      <c r="D95" t="s">
        <v>46</v>
      </c>
      <c r="E95" s="29" t="s">
        <v>141</v>
      </c>
      <c r="F95" s="30" t="s">
        <v>48</v>
      </c>
      <c r="G95" s="31">
        <v>234.85</v>
      </c>
      <c r="H95" s="30">
        <v>3.6800000000000001E-3</v>
      </c>
      <c r="I95" s="30">
        <f>ROUND(G95*H95,6)</f>
        <v>0.86424800000000002</v>
      </c>
      <c r="L95" s="32">
        <v>0</v>
      </c>
      <c r="M95" s="27">
        <f>ROUND(ROUND(L95,2)*ROUND(G95,3),2)</f>
        <v>0</v>
      </c>
      <c r="N95" s="30" t="s">
        <v>49</v>
      </c>
      <c r="O95">
        <f>(M95*21)/100</f>
        <v>0</v>
      </c>
      <c r="P95" t="s">
        <v>50</v>
      </c>
    </row>
    <row r="96" spans="1:16" ht="13.15" customHeight="1" x14ac:dyDescent="0.2">
      <c r="A96" s="33" t="s">
        <v>51</v>
      </c>
      <c r="E96" s="34" t="s">
        <v>141</v>
      </c>
    </row>
    <row r="97" spans="1:16" ht="13.15" customHeight="1" x14ac:dyDescent="0.2">
      <c r="A97" s="33" t="s">
        <v>52</v>
      </c>
      <c r="E97" s="35" t="s">
        <v>46</v>
      </c>
    </row>
    <row r="98" spans="1:16" ht="13.15" customHeight="1" x14ac:dyDescent="0.2">
      <c r="E98" s="34" t="s">
        <v>46</v>
      </c>
    </row>
    <row r="99" spans="1:16" ht="13.15" customHeight="1" x14ac:dyDescent="0.2">
      <c r="A99" t="s">
        <v>43</v>
      </c>
      <c r="B99" s="10" t="s">
        <v>142</v>
      </c>
      <c r="C99" s="10" t="s">
        <v>143</v>
      </c>
      <c r="D99" t="s">
        <v>46</v>
      </c>
      <c r="E99" s="29" t="s">
        <v>144</v>
      </c>
      <c r="F99" s="30" t="s">
        <v>48</v>
      </c>
      <c r="G99" s="31">
        <v>427</v>
      </c>
      <c r="H99" s="30">
        <v>5.4599999999999996E-3</v>
      </c>
      <c r="I99" s="30">
        <f>ROUND(G99*H99,6)</f>
        <v>2.33142</v>
      </c>
      <c r="L99" s="32">
        <v>0</v>
      </c>
      <c r="M99" s="27">
        <f>ROUND(ROUND(L99,2)*ROUND(G99,3),2)</f>
        <v>0</v>
      </c>
      <c r="N99" s="30" t="s">
        <v>49</v>
      </c>
      <c r="O99">
        <f>(M99*21)/100</f>
        <v>0</v>
      </c>
      <c r="P99" t="s">
        <v>50</v>
      </c>
    </row>
    <row r="100" spans="1:16" ht="13.15" customHeight="1" x14ac:dyDescent="0.2">
      <c r="A100" s="33" t="s">
        <v>51</v>
      </c>
      <c r="E100" s="34" t="s">
        <v>144</v>
      </c>
    </row>
    <row r="101" spans="1:16" ht="26.45" customHeight="1" x14ac:dyDescent="0.2">
      <c r="A101" s="33" t="s">
        <v>52</v>
      </c>
      <c r="E101" s="36" t="s">
        <v>145</v>
      </c>
    </row>
    <row r="102" spans="1:16" ht="13.15" customHeight="1" x14ac:dyDescent="0.2">
      <c r="E102" s="34" t="s">
        <v>46</v>
      </c>
    </row>
    <row r="103" spans="1:16" ht="13.15" customHeight="1" x14ac:dyDescent="0.2">
      <c r="A103" t="s">
        <v>43</v>
      </c>
      <c r="B103" s="10" t="s">
        <v>146</v>
      </c>
      <c r="C103" s="10" t="s">
        <v>147</v>
      </c>
      <c r="D103" t="s">
        <v>46</v>
      </c>
      <c r="E103" s="29" t="s">
        <v>148</v>
      </c>
      <c r="F103" s="30" t="s">
        <v>48</v>
      </c>
      <c r="G103" s="31">
        <v>427</v>
      </c>
      <c r="H103" s="30">
        <v>0</v>
      </c>
      <c r="I103" s="30">
        <f>ROUND(G103*H103,6)</f>
        <v>0</v>
      </c>
      <c r="L103" s="32">
        <v>0</v>
      </c>
      <c r="M103" s="27">
        <f>ROUND(ROUND(L103,2)*ROUND(G103,3),2)</f>
        <v>0</v>
      </c>
      <c r="N103" s="30" t="s">
        <v>49</v>
      </c>
      <c r="O103">
        <f>(M103*21)/100</f>
        <v>0</v>
      </c>
      <c r="P103" t="s">
        <v>50</v>
      </c>
    </row>
    <row r="104" spans="1:16" ht="13.15" customHeight="1" x14ac:dyDescent="0.2">
      <c r="A104" s="33" t="s">
        <v>51</v>
      </c>
      <c r="E104" s="34" t="s">
        <v>148</v>
      </c>
    </row>
    <row r="105" spans="1:16" ht="13.15" customHeight="1" x14ac:dyDescent="0.2">
      <c r="A105" s="33" t="s">
        <v>52</v>
      </c>
      <c r="E105" s="35" t="s">
        <v>46</v>
      </c>
    </row>
    <row r="106" spans="1:16" ht="13.15" customHeight="1" x14ac:dyDescent="0.2">
      <c r="E106" s="34" t="s">
        <v>46</v>
      </c>
    </row>
    <row r="107" spans="1:16" ht="13.15" customHeight="1" x14ac:dyDescent="0.2">
      <c r="A107" t="s">
        <v>43</v>
      </c>
      <c r="B107" s="10" t="s">
        <v>149</v>
      </c>
      <c r="C107" s="10" t="s">
        <v>150</v>
      </c>
      <c r="D107" t="s">
        <v>46</v>
      </c>
      <c r="E107" s="29" t="s">
        <v>151</v>
      </c>
      <c r="F107" s="30" t="s">
        <v>48</v>
      </c>
      <c r="G107" s="31">
        <v>76</v>
      </c>
      <c r="H107" s="30">
        <v>0</v>
      </c>
      <c r="I107" s="30">
        <f>ROUND(G107*H107,6)</f>
        <v>0</v>
      </c>
      <c r="L107" s="32">
        <v>0</v>
      </c>
      <c r="M107" s="27">
        <f>ROUND(ROUND(L107,2)*ROUND(G107,3),2)</f>
        <v>0</v>
      </c>
      <c r="N107" s="30" t="s">
        <v>63</v>
      </c>
      <c r="O107">
        <f>(M107*21)/100</f>
        <v>0</v>
      </c>
      <c r="P107" t="s">
        <v>50</v>
      </c>
    </row>
    <row r="108" spans="1:16" ht="13.15" customHeight="1" x14ac:dyDescent="0.2">
      <c r="A108" s="33" t="s">
        <v>51</v>
      </c>
      <c r="E108" s="34" t="s">
        <v>152</v>
      </c>
    </row>
    <row r="109" spans="1:16" ht="13.15" customHeight="1" x14ac:dyDescent="0.2">
      <c r="A109" s="33" t="s">
        <v>52</v>
      </c>
      <c r="E109" s="35" t="s">
        <v>153</v>
      </c>
    </row>
    <row r="110" spans="1:16" ht="13.15" customHeight="1" x14ac:dyDescent="0.2">
      <c r="E110" s="34" t="s">
        <v>46</v>
      </c>
    </row>
    <row r="111" spans="1:16" ht="13.15" customHeight="1" x14ac:dyDescent="0.2">
      <c r="A111" t="s">
        <v>43</v>
      </c>
      <c r="B111" s="10" t="s">
        <v>154</v>
      </c>
      <c r="C111" s="10" t="s">
        <v>155</v>
      </c>
      <c r="D111" t="s">
        <v>46</v>
      </c>
      <c r="E111" s="29" t="s">
        <v>156</v>
      </c>
      <c r="F111" s="30" t="s">
        <v>48</v>
      </c>
      <c r="G111" s="31">
        <v>213.5</v>
      </c>
      <c r="H111" s="30">
        <v>2.9999999999999997E-4</v>
      </c>
      <c r="I111" s="30">
        <f>ROUND(G111*H111,6)</f>
        <v>6.4049999999999996E-2</v>
      </c>
      <c r="L111" s="32">
        <v>0</v>
      </c>
      <c r="M111" s="27">
        <f>ROUND(ROUND(L111,2)*ROUND(G111,3),2)</f>
        <v>0</v>
      </c>
      <c r="N111" s="30" t="s">
        <v>63</v>
      </c>
      <c r="O111">
        <f>(M111*21)/100</f>
        <v>0</v>
      </c>
      <c r="P111" t="s">
        <v>50</v>
      </c>
    </row>
    <row r="112" spans="1:16" ht="13.15" customHeight="1" x14ac:dyDescent="0.2">
      <c r="A112" s="33" t="s">
        <v>51</v>
      </c>
      <c r="E112" s="34" t="s">
        <v>157</v>
      </c>
    </row>
    <row r="113" spans="1:16" ht="13.15" customHeight="1" x14ac:dyDescent="0.2">
      <c r="A113" s="33" t="s">
        <v>52</v>
      </c>
      <c r="E113" s="35" t="s">
        <v>158</v>
      </c>
    </row>
    <row r="114" spans="1:16" ht="13.15" customHeight="1" x14ac:dyDescent="0.2">
      <c r="E114" s="34" t="s">
        <v>46</v>
      </c>
    </row>
    <row r="115" spans="1:16" ht="13.15" customHeight="1" x14ac:dyDescent="0.2">
      <c r="A115" t="s">
        <v>43</v>
      </c>
      <c r="B115" s="10" t="s">
        <v>159</v>
      </c>
      <c r="C115" s="10" t="s">
        <v>160</v>
      </c>
      <c r="D115" t="s">
        <v>46</v>
      </c>
      <c r="E115" s="29" t="s">
        <v>161</v>
      </c>
      <c r="F115" s="30" t="s">
        <v>62</v>
      </c>
      <c r="G115" s="31">
        <v>65.75</v>
      </c>
      <c r="H115" s="30">
        <v>0</v>
      </c>
      <c r="I115" s="30">
        <f>ROUND(G115*H115,6)</f>
        <v>0</v>
      </c>
      <c r="L115" s="32">
        <v>0</v>
      </c>
      <c r="M115" s="27">
        <f>ROUND(ROUND(L115,2)*ROUND(G115,3),2)</f>
        <v>0</v>
      </c>
      <c r="N115" s="30" t="s">
        <v>63</v>
      </c>
      <c r="O115">
        <f>(M115*21)/100</f>
        <v>0</v>
      </c>
      <c r="P115" t="s">
        <v>50</v>
      </c>
    </row>
    <row r="116" spans="1:16" ht="13.15" customHeight="1" x14ac:dyDescent="0.2">
      <c r="A116" s="33" t="s">
        <v>51</v>
      </c>
      <c r="E116" s="34" t="s">
        <v>162</v>
      </c>
    </row>
    <row r="117" spans="1:16" ht="13.15" customHeight="1" x14ac:dyDescent="0.2">
      <c r="A117" s="33" t="s">
        <v>52</v>
      </c>
      <c r="E117" s="35" t="s">
        <v>163</v>
      </c>
    </row>
    <row r="118" spans="1:16" ht="13.15" customHeight="1" x14ac:dyDescent="0.2">
      <c r="E118" s="34" t="s">
        <v>46</v>
      </c>
    </row>
    <row r="119" spans="1:16" ht="13.15" customHeight="1" x14ac:dyDescent="0.2">
      <c r="A119" t="s">
        <v>43</v>
      </c>
      <c r="B119" s="10" t="s">
        <v>164</v>
      </c>
      <c r="C119" s="10" t="s">
        <v>165</v>
      </c>
      <c r="D119" t="s">
        <v>46</v>
      </c>
      <c r="E119" s="29" t="s">
        <v>166</v>
      </c>
      <c r="F119" s="30" t="s">
        <v>48</v>
      </c>
      <c r="G119" s="31">
        <v>213.5</v>
      </c>
      <c r="H119" s="30">
        <v>0</v>
      </c>
      <c r="I119" s="30">
        <f>ROUND(G119*H119,6)</f>
        <v>0</v>
      </c>
      <c r="L119" s="32">
        <v>0</v>
      </c>
      <c r="M119" s="27">
        <f>ROUND(ROUND(L119,2)*ROUND(G119,3),2)</f>
        <v>0</v>
      </c>
      <c r="N119" s="30" t="s">
        <v>63</v>
      </c>
      <c r="O119">
        <f>(M119*21)/100</f>
        <v>0</v>
      </c>
      <c r="P119" t="s">
        <v>50</v>
      </c>
    </row>
    <row r="120" spans="1:16" ht="13.15" customHeight="1" x14ac:dyDescent="0.2">
      <c r="A120" s="33" t="s">
        <v>51</v>
      </c>
      <c r="E120" s="34" t="s">
        <v>167</v>
      </c>
    </row>
    <row r="121" spans="1:16" ht="13.15" customHeight="1" x14ac:dyDescent="0.2">
      <c r="A121" s="33" t="s">
        <v>52</v>
      </c>
      <c r="E121" s="35" t="s">
        <v>46</v>
      </c>
    </row>
    <row r="122" spans="1:16" ht="13.15" customHeight="1" x14ac:dyDescent="0.2">
      <c r="E122" s="34" t="s">
        <v>46</v>
      </c>
    </row>
    <row r="123" spans="1:16" ht="13.15" customHeight="1" x14ac:dyDescent="0.2">
      <c r="A123" t="s">
        <v>43</v>
      </c>
      <c r="B123" s="10" t="s">
        <v>168</v>
      </c>
      <c r="C123" s="10" t="s">
        <v>169</v>
      </c>
      <c r="D123" t="s">
        <v>46</v>
      </c>
      <c r="E123" s="29" t="s">
        <v>170</v>
      </c>
      <c r="F123" s="30" t="s">
        <v>90</v>
      </c>
      <c r="G123" s="31">
        <v>3900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63</v>
      </c>
      <c r="O123">
        <f>(M123*21)/100</f>
        <v>0</v>
      </c>
      <c r="P123" t="s">
        <v>50</v>
      </c>
    </row>
    <row r="124" spans="1:16" ht="13.15" customHeight="1" x14ac:dyDescent="0.2">
      <c r="A124" s="33" t="s">
        <v>51</v>
      </c>
      <c r="E124" s="34" t="s">
        <v>171</v>
      </c>
    </row>
    <row r="125" spans="1:16" ht="13.15" customHeight="1" x14ac:dyDescent="0.2">
      <c r="A125" s="33" t="s">
        <v>52</v>
      </c>
      <c r="E125" s="35" t="s">
        <v>46</v>
      </c>
    </row>
    <row r="126" spans="1:16" ht="13.15" customHeight="1" x14ac:dyDescent="0.2">
      <c r="E126" s="34" t="s">
        <v>46</v>
      </c>
    </row>
    <row r="127" spans="1:16" ht="13.15" customHeight="1" x14ac:dyDescent="0.2">
      <c r="A127" t="s">
        <v>43</v>
      </c>
      <c r="B127" s="10" t="s">
        <v>172</v>
      </c>
      <c r="C127" s="10" t="s">
        <v>173</v>
      </c>
      <c r="D127" t="s">
        <v>46</v>
      </c>
      <c r="E127" s="29" t="s">
        <v>174</v>
      </c>
      <c r="F127" s="30" t="s">
        <v>90</v>
      </c>
      <c r="G127" s="31">
        <v>78000</v>
      </c>
      <c r="H127" s="30">
        <v>0</v>
      </c>
      <c r="I127" s="30">
        <f>ROUND(G127*H127,6)</f>
        <v>0</v>
      </c>
      <c r="L127" s="32">
        <v>0</v>
      </c>
      <c r="M127" s="27">
        <f>ROUND(ROUND(L127,2)*ROUND(G127,3),2)</f>
        <v>0</v>
      </c>
      <c r="N127" s="30" t="s">
        <v>63</v>
      </c>
      <c r="O127">
        <f>(M127*21)/100</f>
        <v>0</v>
      </c>
      <c r="P127" t="s">
        <v>50</v>
      </c>
    </row>
    <row r="128" spans="1:16" ht="13.15" customHeight="1" x14ac:dyDescent="0.2">
      <c r="A128" s="33" t="s">
        <v>51</v>
      </c>
      <c r="E128" s="34" t="s">
        <v>175</v>
      </c>
    </row>
    <row r="129" spans="1:16" ht="13.15" customHeight="1" x14ac:dyDescent="0.2">
      <c r="A129" s="33" t="s">
        <v>52</v>
      </c>
      <c r="E129" s="35" t="s">
        <v>46</v>
      </c>
    </row>
    <row r="130" spans="1:16" ht="13.15" customHeight="1" x14ac:dyDescent="0.2">
      <c r="E130" s="34" t="s">
        <v>46</v>
      </c>
    </row>
    <row r="131" spans="1:16" ht="13.15" customHeight="1" x14ac:dyDescent="0.2">
      <c r="A131" t="s">
        <v>40</v>
      </c>
      <c r="C131" s="11" t="s">
        <v>176</v>
      </c>
      <c r="E131" s="28" t="s">
        <v>177</v>
      </c>
      <c r="J131" s="27">
        <f>0</f>
        <v>0</v>
      </c>
      <c r="K131" s="27">
        <f>0</f>
        <v>0</v>
      </c>
      <c r="L131" s="27">
        <f>0+L132+L136</f>
        <v>0</v>
      </c>
      <c r="M131" s="27">
        <f>0+M132+M136</f>
        <v>0</v>
      </c>
    </row>
    <row r="132" spans="1:16" ht="13.15" customHeight="1" x14ac:dyDescent="0.2">
      <c r="A132" t="s">
        <v>43</v>
      </c>
      <c r="B132" s="10" t="s">
        <v>178</v>
      </c>
      <c r="C132" s="10" t="s">
        <v>179</v>
      </c>
      <c r="D132" t="s">
        <v>46</v>
      </c>
      <c r="E132" s="29" t="s">
        <v>180</v>
      </c>
      <c r="F132" s="30" t="s">
        <v>48</v>
      </c>
      <c r="G132" s="31">
        <v>42.997</v>
      </c>
      <c r="H132" s="30">
        <v>2.0999999999999999E-3</v>
      </c>
      <c r="I132" s="30">
        <f>ROUND(G132*H132,6)</f>
        <v>9.0293999999999999E-2</v>
      </c>
      <c r="L132" s="32">
        <v>0</v>
      </c>
      <c r="M132" s="27">
        <f>ROUND(ROUND(L132,2)*ROUND(G132,3),2)</f>
        <v>0</v>
      </c>
      <c r="N132" s="30" t="s">
        <v>49</v>
      </c>
      <c r="O132">
        <f>(M132*21)/100</f>
        <v>0</v>
      </c>
      <c r="P132" t="s">
        <v>50</v>
      </c>
    </row>
    <row r="133" spans="1:16" ht="13.15" customHeight="1" x14ac:dyDescent="0.2">
      <c r="A133" s="33" t="s">
        <v>51</v>
      </c>
      <c r="E133" s="34" t="s">
        <v>180</v>
      </c>
    </row>
    <row r="134" spans="1:16" ht="13.15" customHeight="1" x14ac:dyDescent="0.2">
      <c r="A134" s="33" t="s">
        <v>52</v>
      </c>
      <c r="E134" s="35" t="s">
        <v>46</v>
      </c>
    </row>
    <row r="135" spans="1:16" ht="13.15" customHeight="1" x14ac:dyDescent="0.2">
      <c r="E135" s="34" t="s">
        <v>46</v>
      </c>
    </row>
    <row r="136" spans="1:16" ht="13.15" customHeight="1" x14ac:dyDescent="0.2">
      <c r="A136" t="s">
        <v>43</v>
      </c>
      <c r="B136" s="10" t="s">
        <v>181</v>
      </c>
      <c r="C136" s="10" t="s">
        <v>182</v>
      </c>
      <c r="D136" t="s">
        <v>46</v>
      </c>
      <c r="E136" s="29" t="s">
        <v>183</v>
      </c>
      <c r="F136" s="30" t="s">
        <v>48</v>
      </c>
      <c r="G136" s="31">
        <v>39.088000000000001</v>
      </c>
      <c r="H136" s="30">
        <v>3.0000000000000001E-3</v>
      </c>
      <c r="I136" s="30">
        <f>ROUND(G136*H136,6)</f>
        <v>0.11726399999999999</v>
      </c>
      <c r="L136" s="32">
        <v>0</v>
      </c>
      <c r="M136" s="27">
        <f>ROUND(ROUND(L136,2)*ROUND(G136,3),2)</f>
        <v>0</v>
      </c>
      <c r="N136" s="30" t="s">
        <v>49</v>
      </c>
      <c r="O136">
        <f>(M136*21)/100</f>
        <v>0</v>
      </c>
      <c r="P136" t="s">
        <v>50</v>
      </c>
    </row>
    <row r="137" spans="1:16" ht="13.15" customHeight="1" x14ac:dyDescent="0.2">
      <c r="A137" s="33" t="s">
        <v>51</v>
      </c>
      <c r="E137" s="34" t="s">
        <v>184</v>
      </c>
    </row>
    <row r="138" spans="1:16" ht="13.15" customHeight="1" x14ac:dyDescent="0.2">
      <c r="A138" s="33" t="s">
        <v>52</v>
      </c>
      <c r="E138" s="35" t="s">
        <v>185</v>
      </c>
    </row>
    <row r="139" spans="1:16" ht="13.15" customHeight="1" x14ac:dyDescent="0.2">
      <c r="E139" s="34" t="s">
        <v>46</v>
      </c>
    </row>
    <row r="140" spans="1:16" ht="13.15" customHeight="1" x14ac:dyDescent="0.2">
      <c r="A140" t="s">
        <v>40</v>
      </c>
      <c r="C140" s="11" t="s">
        <v>186</v>
      </c>
      <c r="E140" s="28" t="s">
        <v>187</v>
      </c>
      <c r="J140" s="27">
        <f>0</f>
        <v>0</v>
      </c>
      <c r="K140" s="27">
        <f>0</f>
        <v>0</v>
      </c>
      <c r="L140" s="27">
        <f>0+L141+L145+L149+L153+L157+L161+L165+L169+L173</f>
        <v>0</v>
      </c>
      <c r="M140" s="27">
        <f>0+M141+M145+M149+M153+M157+M161+M165+M169+M173</f>
        <v>0</v>
      </c>
    </row>
    <row r="141" spans="1:16" ht="13.15" customHeight="1" x14ac:dyDescent="0.2">
      <c r="A141" t="s">
        <v>43</v>
      </c>
      <c r="B141" s="10" t="s">
        <v>188</v>
      </c>
      <c r="C141" s="10" t="s">
        <v>189</v>
      </c>
      <c r="D141" t="s">
        <v>46</v>
      </c>
      <c r="E141" s="29" t="s">
        <v>190</v>
      </c>
      <c r="F141" s="30" t="s">
        <v>48</v>
      </c>
      <c r="G141" s="31">
        <v>334.02499999999998</v>
      </c>
      <c r="H141" s="30">
        <v>0</v>
      </c>
      <c r="I141" s="30">
        <f>ROUND(G141*H141,6)</f>
        <v>0</v>
      </c>
      <c r="L141" s="32">
        <v>0</v>
      </c>
      <c r="M141" s="27">
        <f>ROUND(ROUND(L141,2)*ROUND(G141,3),2)</f>
        <v>0</v>
      </c>
      <c r="N141" s="30" t="s">
        <v>63</v>
      </c>
      <c r="O141">
        <f>(M141*21)/100</f>
        <v>0</v>
      </c>
      <c r="P141" t="s">
        <v>50</v>
      </c>
    </row>
    <row r="142" spans="1:16" ht="13.15" customHeight="1" x14ac:dyDescent="0.2">
      <c r="A142" s="33" t="s">
        <v>51</v>
      </c>
      <c r="E142" s="34" t="s">
        <v>191</v>
      </c>
    </row>
    <row r="143" spans="1:16" ht="13.15" customHeight="1" x14ac:dyDescent="0.2">
      <c r="A143" s="33" t="s">
        <v>52</v>
      </c>
      <c r="E143" s="35" t="s">
        <v>46</v>
      </c>
    </row>
    <row r="144" spans="1:16" ht="13.15" customHeight="1" x14ac:dyDescent="0.2">
      <c r="E144" s="34" t="s">
        <v>46</v>
      </c>
    </row>
    <row r="145" spans="1:16" ht="13.15" customHeight="1" x14ac:dyDescent="0.2">
      <c r="A145" t="s">
        <v>43</v>
      </c>
      <c r="B145" s="10" t="s">
        <v>192</v>
      </c>
      <c r="C145" s="10" t="s">
        <v>189</v>
      </c>
      <c r="D145" t="s">
        <v>193</v>
      </c>
      <c r="E145" s="29" t="s">
        <v>190</v>
      </c>
      <c r="F145" s="30" t="s">
        <v>48</v>
      </c>
      <c r="G145" s="31">
        <v>173.32900000000001</v>
      </c>
      <c r="H145" s="30">
        <v>0</v>
      </c>
      <c r="I145" s="30">
        <f>ROUND(G145*H145,6)</f>
        <v>0</v>
      </c>
      <c r="L145" s="32">
        <v>0</v>
      </c>
      <c r="M145" s="27">
        <f>ROUND(ROUND(L145,2)*ROUND(G145,3),2)</f>
        <v>0</v>
      </c>
      <c r="N145" s="30" t="s">
        <v>63</v>
      </c>
      <c r="O145">
        <f>(M145*21)/100</f>
        <v>0</v>
      </c>
      <c r="P145" t="s">
        <v>50</v>
      </c>
    </row>
    <row r="146" spans="1:16" ht="13.15" customHeight="1" x14ac:dyDescent="0.2">
      <c r="A146" s="33" t="s">
        <v>51</v>
      </c>
      <c r="E146" s="34" t="s">
        <v>191</v>
      </c>
    </row>
    <row r="147" spans="1:16" ht="13.15" customHeight="1" x14ac:dyDescent="0.2">
      <c r="A147" s="33" t="s">
        <v>52</v>
      </c>
      <c r="E147" s="35" t="s">
        <v>46</v>
      </c>
    </row>
    <row r="148" spans="1:16" ht="13.15" customHeight="1" x14ac:dyDescent="0.2">
      <c r="E148" s="34" t="s">
        <v>46</v>
      </c>
    </row>
    <row r="149" spans="1:16" ht="13.15" customHeight="1" x14ac:dyDescent="0.2">
      <c r="A149" t="s">
        <v>43</v>
      </c>
      <c r="B149" s="10" t="s">
        <v>194</v>
      </c>
      <c r="C149" s="10" t="s">
        <v>195</v>
      </c>
      <c r="D149" t="s">
        <v>46</v>
      </c>
      <c r="E149" s="29" t="s">
        <v>196</v>
      </c>
      <c r="F149" s="30" t="s">
        <v>48</v>
      </c>
      <c r="G149" s="31">
        <v>323.25</v>
      </c>
      <c r="H149" s="30">
        <v>0</v>
      </c>
      <c r="I149" s="30">
        <f>ROUND(G149*H149,6)</f>
        <v>0</v>
      </c>
      <c r="L149" s="32">
        <v>0</v>
      </c>
      <c r="M149" s="27">
        <f>ROUND(ROUND(L149,2)*ROUND(G149,3),2)</f>
        <v>0</v>
      </c>
      <c r="N149" s="30" t="s">
        <v>63</v>
      </c>
      <c r="O149">
        <f>(M149*21)/100</f>
        <v>0</v>
      </c>
      <c r="P149" t="s">
        <v>50</v>
      </c>
    </row>
    <row r="150" spans="1:16" ht="13.15" customHeight="1" x14ac:dyDescent="0.2">
      <c r="A150" s="33" t="s">
        <v>51</v>
      </c>
      <c r="E150" s="34" t="s">
        <v>197</v>
      </c>
    </row>
    <row r="151" spans="1:16" ht="26.45" customHeight="1" x14ac:dyDescent="0.2">
      <c r="A151" s="33" t="s">
        <v>52</v>
      </c>
      <c r="E151" s="35" t="s">
        <v>198</v>
      </c>
    </row>
    <row r="152" spans="1:16" ht="13.15" customHeight="1" x14ac:dyDescent="0.2">
      <c r="E152" s="34" t="s">
        <v>46</v>
      </c>
    </row>
    <row r="153" spans="1:16" ht="13.15" customHeight="1" x14ac:dyDescent="0.2">
      <c r="A153" t="s">
        <v>43</v>
      </c>
      <c r="B153" s="10" t="s">
        <v>199</v>
      </c>
      <c r="C153" s="10" t="s">
        <v>200</v>
      </c>
      <c r="D153" t="s">
        <v>46</v>
      </c>
      <c r="E153" s="29" t="s">
        <v>201</v>
      </c>
      <c r="F153" s="30" t="s">
        <v>48</v>
      </c>
      <c r="G153" s="31">
        <v>167.738</v>
      </c>
      <c r="H153" s="30">
        <v>0</v>
      </c>
      <c r="I153" s="30">
        <f>ROUND(G153*H153,6)</f>
        <v>0</v>
      </c>
      <c r="L153" s="32">
        <v>0</v>
      </c>
      <c r="M153" s="27">
        <f>ROUND(ROUND(L153,2)*ROUND(G153,3),2)</f>
        <v>0</v>
      </c>
      <c r="N153" s="30" t="s">
        <v>63</v>
      </c>
      <c r="O153">
        <f>(M153*21)/100</f>
        <v>0</v>
      </c>
      <c r="P153" t="s">
        <v>50</v>
      </c>
    </row>
    <row r="154" spans="1:16" ht="13.15" customHeight="1" x14ac:dyDescent="0.2">
      <c r="A154" s="33" t="s">
        <v>51</v>
      </c>
      <c r="E154" s="34" t="s">
        <v>202</v>
      </c>
    </row>
    <row r="155" spans="1:16" ht="26.45" customHeight="1" x14ac:dyDescent="0.2">
      <c r="A155" s="33" t="s">
        <v>52</v>
      </c>
      <c r="E155" s="35" t="s">
        <v>203</v>
      </c>
    </row>
    <row r="156" spans="1:16" ht="13.15" customHeight="1" x14ac:dyDescent="0.2">
      <c r="E156" s="34" t="s">
        <v>46</v>
      </c>
    </row>
    <row r="157" spans="1:16" ht="13.15" customHeight="1" x14ac:dyDescent="0.2">
      <c r="A157" t="s">
        <v>43</v>
      </c>
      <c r="B157" s="10" t="s">
        <v>204</v>
      </c>
      <c r="C157" s="10" t="s">
        <v>205</v>
      </c>
      <c r="D157" t="s">
        <v>46</v>
      </c>
      <c r="E157" s="29" t="s">
        <v>206</v>
      </c>
      <c r="F157" s="30" t="s">
        <v>90</v>
      </c>
      <c r="G157" s="31">
        <v>2230</v>
      </c>
      <c r="H157" s="30">
        <v>0</v>
      </c>
      <c r="I157" s="30">
        <f>ROUND(G157*H157,6)</f>
        <v>0</v>
      </c>
      <c r="L157" s="32">
        <v>0</v>
      </c>
      <c r="M157" s="27">
        <f>ROUND(ROUND(L157,2)*ROUND(G157,3),2)</f>
        <v>0</v>
      </c>
      <c r="N157" s="30" t="s">
        <v>49</v>
      </c>
      <c r="O157">
        <f>(M157*21)/100</f>
        <v>0</v>
      </c>
      <c r="P157" t="s">
        <v>50</v>
      </c>
    </row>
    <row r="158" spans="1:16" ht="13.15" customHeight="1" x14ac:dyDescent="0.2">
      <c r="A158" s="33" t="s">
        <v>51</v>
      </c>
      <c r="E158" s="34" t="s">
        <v>206</v>
      </c>
    </row>
    <row r="159" spans="1:16" ht="13.15" customHeight="1" x14ac:dyDescent="0.2">
      <c r="A159" s="33" t="s">
        <v>52</v>
      </c>
      <c r="E159" s="35" t="s">
        <v>46</v>
      </c>
    </row>
    <row r="160" spans="1:16" ht="13.15" customHeight="1" x14ac:dyDescent="0.2">
      <c r="E160" s="34" t="s">
        <v>46</v>
      </c>
    </row>
    <row r="161" spans="1:16" ht="13.15" customHeight="1" x14ac:dyDescent="0.2">
      <c r="A161" t="s">
        <v>43</v>
      </c>
      <c r="B161" s="10" t="s">
        <v>207</v>
      </c>
      <c r="C161" s="10" t="s">
        <v>208</v>
      </c>
      <c r="D161" t="s">
        <v>46</v>
      </c>
      <c r="E161" s="29" t="s">
        <v>209</v>
      </c>
      <c r="F161" s="30" t="s">
        <v>48</v>
      </c>
      <c r="G161" s="31">
        <v>250.58600000000001</v>
      </c>
      <c r="H161" s="30">
        <v>2.0000000000000002E-5</v>
      </c>
      <c r="I161" s="30">
        <f>ROUND(G161*H161,6)</f>
        <v>5.012E-3</v>
      </c>
      <c r="L161" s="32">
        <v>0</v>
      </c>
      <c r="M161" s="27">
        <f>ROUND(ROUND(L161,2)*ROUND(G161,3),2)</f>
        <v>0</v>
      </c>
      <c r="N161" s="30" t="s">
        <v>49</v>
      </c>
      <c r="O161">
        <f>(M161*21)/100</f>
        <v>0</v>
      </c>
      <c r="P161" t="s">
        <v>50</v>
      </c>
    </row>
    <row r="162" spans="1:16" ht="13.15" customHeight="1" x14ac:dyDescent="0.2">
      <c r="A162" s="33" t="s">
        <v>51</v>
      </c>
      <c r="E162" s="34" t="s">
        <v>209</v>
      </c>
    </row>
    <row r="163" spans="1:16" ht="13.15" customHeight="1" x14ac:dyDescent="0.2">
      <c r="A163" s="33" t="s">
        <v>52</v>
      </c>
      <c r="E163" s="35" t="s">
        <v>210</v>
      </c>
    </row>
    <row r="164" spans="1:16" ht="13.15" customHeight="1" x14ac:dyDescent="0.2">
      <c r="E164" s="34" t="s">
        <v>46</v>
      </c>
    </row>
    <row r="165" spans="1:16" ht="13.15" customHeight="1" x14ac:dyDescent="0.2">
      <c r="A165" t="s">
        <v>43</v>
      </c>
      <c r="B165" s="10" t="s">
        <v>211</v>
      </c>
      <c r="C165" s="10" t="s">
        <v>212</v>
      </c>
      <c r="D165" t="s">
        <v>46</v>
      </c>
      <c r="E165" s="29" t="s">
        <v>213</v>
      </c>
      <c r="F165" s="30" t="s">
        <v>48</v>
      </c>
      <c r="G165" s="31">
        <v>250.58600000000001</v>
      </c>
      <c r="H165" s="30">
        <v>6.0000000000000002E-5</v>
      </c>
      <c r="I165" s="30">
        <f>ROUND(G165*H165,6)</f>
        <v>1.5035E-2</v>
      </c>
      <c r="L165" s="32">
        <v>0</v>
      </c>
      <c r="M165" s="27">
        <f>ROUND(ROUND(L165,2)*ROUND(G165,3),2)</f>
        <v>0</v>
      </c>
      <c r="N165" s="30" t="s">
        <v>49</v>
      </c>
      <c r="O165">
        <f>(M165*21)/100</f>
        <v>0</v>
      </c>
      <c r="P165" t="s">
        <v>50</v>
      </c>
    </row>
    <row r="166" spans="1:16" ht="13.15" customHeight="1" x14ac:dyDescent="0.2">
      <c r="A166" s="33" t="s">
        <v>51</v>
      </c>
      <c r="E166" s="34" t="s">
        <v>213</v>
      </c>
    </row>
    <row r="167" spans="1:16" ht="13.15" customHeight="1" x14ac:dyDescent="0.2">
      <c r="A167" s="33" t="s">
        <v>52</v>
      </c>
      <c r="E167" s="35" t="s">
        <v>210</v>
      </c>
    </row>
    <row r="168" spans="1:16" ht="13.15" customHeight="1" x14ac:dyDescent="0.2">
      <c r="E168" s="34" t="s">
        <v>46</v>
      </c>
    </row>
    <row r="169" spans="1:16" ht="13.15" customHeight="1" x14ac:dyDescent="0.2">
      <c r="A169" t="s">
        <v>43</v>
      </c>
      <c r="B169" s="10" t="s">
        <v>214</v>
      </c>
      <c r="C169" s="10" t="s">
        <v>215</v>
      </c>
      <c r="D169" t="s">
        <v>46</v>
      </c>
      <c r="E169" s="29" t="s">
        <v>216</v>
      </c>
      <c r="F169" s="30" t="s">
        <v>48</v>
      </c>
      <c r="G169" s="31">
        <v>250.58600000000001</v>
      </c>
      <c r="H169" s="30">
        <v>1.1E-4</v>
      </c>
      <c r="I169" s="30">
        <f>ROUND(G169*H169,6)</f>
        <v>2.7564000000000002E-2</v>
      </c>
      <c r="L169" s="32">
        <v>0</v>
      </c>
      <c r="M169" s="27">
        <f>ROUND(ROUND(L169,2)*ROUND(G169,3),2)</f>
        <v>0</v>
      </c>
      <c r="N169" s="30" t="s">
        <v>49</v>
      </c>
      <c r="O169">
        <f>(M169*21)/100</f>
        <v>0</v>
      </c>
      <c r="P169" t="s">
        <v>50</v>
      </c>
    </row>
    <row r="170" spans="1:16" ht="13.15" customHeight="1" x14ac:dyDescent="0.2">
      <c r="A170" s="33" t="s">
        <v>51</v>
      </c>
      <c r="E170" s="34" t="s">
        <v>216</v>
      </c>
    </row>
    <row r="171" spans="1:16" ht="13.15" customHeight="1" x14ac:dyDescent="0.2">
      <c r="A171" s="33" t="s">
        <v>52</v>
      </c>
      <c r="E171" s="35" t="s">
        <v>46</v>
      </c>
    </row>
    <row r="172" spans="1:16" ht="13.15" customHeight="1" x14ac:dyDescent="0.2">
      <c r="E172" s="34" t="s">
        <v>46</v>
      </c>
    </row>
    <row r="173" spans="1:16" ht="13.15" customHeight="1" x14ac:dyDescent="0.2">
      <c r="A173" t="s">
        <v>43</v>
      </c>
      <c r="B173" s="10" t="s">
        <v>217</v>
      </c>
      <c r="C173" s="10" t="s">
        <v>218</v>
      </c>
      <c r="D173" t="s">
        <v>46</v>
      </c>
      <c r="E173" s="29" t="s">
        <v>219</v>
      </c>
      <c r="F173" s="30" t="s">
        <v>48</v>
      </c>
      <c r="G173" s="31">
        <v>250.58600000000001</v>
      </c>
      <c r="H173" s="30">
        <v>5.0000000000000001E-4</v>
      </c>
      <c r="I173" s="30">
        <f>ROUND(G173*H173,6)</f>
        <v>0.12529299999999999</v>
      </c>
      <c r="L173" s="32">
        <v>0</v>
      </c>
      <c r="M173" s="27">
        <f>ROUND(ROUND(L173,2)*ROUND(G173,3),2)</f>
        <v>0</v>
      </c>
      <c r="N173" s="30" t="s">
        <v>49</v>
      </c>
      <c r="O173">
        <f>(M173*21)/100</f>
        <v>0</v>
      </c>
      <c r="P173" t="s">
        <v>50</v>
      </c>
    </row>
    <row r="174" spans="1:16" ht="13.15" customHeight="1" x14ac:dyDescent="0.2">
      <c r="A174" s="33" t="s">
        <v>51</v>
      </c>
      <c r="E174" s="34" t="s">
        <v>219</v>
      </c>
    </row>
    <row r="175" spans="1:16" ht="184.9" customHeight="1" x14ac:dyDescent="0.2">
      <c r="A175" s="33" t="s">
        <v>52</v>
      </c>
      <c r="E175" s="35" t="s">
        <v>220</v>
      </c>
    </row>
    <row r="176" spans="1:16" ht="13.15" customHeight="1" x14ac:dyDescent="0.2">
      <c r="E176" s="34" t="s">
        <v>46</v>
      </c>
    </row>
    <row r="177" spans="1:16" ht="13.15" customHeight="1" x14ac:dyDescent="0.2">
      <c r="A177" t="s">
        <v>40</v>
      </c>
      <c r="C177" s="11" t="s">
        <v>221</v>
      </c>
      <c r="E177" s="28" t="s">
        <v>222</v>
      </c>
      <c r="J177" s="27">
        <f>0</f>
        <v>0</v>
      </c>
      <c r="K177" s="27">
        <f>0</f>
        <v>0</v>
      </c>
      <c r="L177" s="27">
        <f>0+L178+L182+L186+L190+L194+L198+L202+L206+L210+L214+L218+L222+L226</f>
        <v>0</v>
      </c>
      <c r="M177" s="27">
        <f>0+M178+M182+M186+M190+M194+M198+M202+M206+M210+M214+M218+M222+M226</f>
        <v>0</v>
      </c>
    </row>
    <row r="178" spans="1:16" ht="13.15" customHeight="1" x14ac:dyDescent="0.2">
      <c r="A178" t="s">
        <v>43</v>
      </c>
      <c r="B178" s="10" t="s">
        <v>223</v>
      </c>
      <c r="C178" s="10" t="s">
        <v>189</v>
      </c>
      <c r="D178" t="s">
        <v>46</v>
      </c>
      <c r="E178" s="29" t="s">
        <v>190</v>
      </c>
      <c r="F178" s="30" t="s">
        <v>48</v>
      </c>
      <c r="G178" s="31">
        <v>226.27500000000001</v>
      </c>
      <c r="H178" s="30">
        <v>0</v>
      </c>
      <c r="I178" s="30">
        <f>ROUND(G178*H178,6)</f>
        <v>0</v>
      </c>
      <c r="L178" s="32">
        <v>0</v>
      </c>
      <c r="M178" s="27">
        <f>ROUND(ROUND(L178,2)*ROUND(G178,3),2)</f>
        <v>0</v>
      </c>
      <c r="N178" s="30" t="s">
        <v>63</v>
      </c>
      <c r="O178">
        <f>(M178*21)/100</f>
        <v>0</v>
      </c>
      <c r="P178" t="s">
        <v>50</v>
      </c>
    </row>
    <row r="179" spans="1:16" ht="13.15" customHeight="1" x14ac:dyDescent="0.2">
      <c r="A179" s="33" t="s">
        <v>51</v>
      </c>
      <c r="E179" s="34" t="s">
        <v>191</v>
      </c>
    </row>
    <row r="180" spans="1:16" ht="13.15" customHeight="1" x14ac:dyDescent="0.2">
      <c r="A180" s="33" t="s">
        <v>52</v>
      </c>
      <c r="E180" s="35" t="s">
        <v>46</v>
      </c>
    </row>
    <row r="181" spans="1:16" ht="13.15" customHeight="1" x14ac:dyDescent="0.2">
      <c r="E181" s="34" t="s">
        <v>46</v>
      </c>
    </row>
    <row r="182" spans="1:16" ht="13.15" customHeight="1" x14ac:dyDescent="0.2">
      <c r="A182" t="s">
        <v>43</v>
      </c>
      <c r="B182" s="10" t="s">
        <v>224</v>
      </c>
      <c r="C182" s="10" t="s">
        <v>189</v>
      </c>
      <c r="D182" t="s">
        <v>193</v>
      </c>
      <c r="E182" s="29" t="s">
        <v>190</v>
      </c>
      <c r="F182" s="30" t="s">
        <v>48</v>
      </c>
      <c r="G182" s="31">
        <v>117.416</v>
      </c>
      <c r="H182" s="30">
        <v>0</v>
      </c>
      <c r="I182" s="30">
        <f>ROUND(G182*H182,6)</f>
        <v>0</v>
      </c>
      <c r="L182" s="32">
        <v>0</v>
      </c>
      <c r="M182" s="27">
        <f>ROUND(ROUND(L182,2)*ROUND(G182,3),2)</f>
        <v>0</v>
      </c>
      <c r="N182" s="30" t="s">
        <v>63</v>
      </c>
      <c r="O182">
        <f>(M182*21)/100</f>
        <v>0</v>
      </c>
      <c r="P182" t="s">
        <v>50</v>
      </c>
    </row>
    <row r="183" spans="1:16" ht="13.15" customHeight="1" x14ac:dyDescent="0.2">
      <c r="A183" s="33" t="s">
        <v>51</v>
      </c>
      <c r="E183" s="34" t="s">
        <v>191</v>
      </c>
    </row>
    <row r="184" spans="1:16" ht="13.15" customHeight="1" x14ac:dyDescent="0.2">
      <c r="A184" s="33" t="s">
        <v>52</v>
      </c>
      <c r="E184" s="35" t="s">
        <v>46</v>
      </c>
    </row>
    <row r="185" spans="1:16" ht="13.15" customHeight="1" x14ac:dyDescent="0.2">
      <c r="E185" s="34" t="s">
        <v>46</v>
      </c>
    </row>
    <row r="186" spans="1:16" ht="13.15" customHeight="1" x14ac:dyDescent="0.2">
      <c r="A186" t="s">
        <v>43</v>
      </c>
      <c r="B186" s="10" t="s">
        <v>225</v>
      </c>
      <c r="C186" s="10" t="s">
        <v>189</v>
      </c>
      <c r="D186" t="s">
        <v>50</v>
      </c>
      <c r="E186" s="29" t="s">
        <v>190</v>
      </c>
      <c r="F186" s="30" t="s">
        <v>48</v>
      </c>
      <c r="G186" s="31">
        <v>336</v>
      </c>
      <c r="H186" s="30">
        <v>0</v>
      </c>
      <c r="I186" s="30">
        <f>ROUND(G186*H186,6)</f>
        <v>0</v>
      </c>
      <c r="L186" s="32">
        <v>0</v>
      </c>
      <c r="M186" s="27">
        <f>ROUND(ROUND(L186,2)*ROUND(G186,3),2)</f>
        <v>0</v>
      </c>
      <c r="N186" s="30" t="s">
        <v>63</v>
      </c>
      <c r="O186">
        <f>(M186*21)/100</f>
        <v>0</v>
      </c>
      <c r="P186" t="s">
        <v>50</v>
      </c>
    </row>
    <row r="187" spans="1:16" ht="13.15" customHeight="1" x14ac:dyDescent="0.2">
      <c r="A187" s="33" t="s">
        <v>51</v>
      </c>
      <c r="E187" s="34" t="s">
        <v>191</v>
      </c>
    </row>
    <row r="188" spans="1:16" ht="13.15" customHeight="1" x14ac:dyDescent="0.2">
      <c r="A188" s="33" t="s">
        <v>52</v>
      </c>
      <c r="E188" s="35" t="s">
        <v>46</v>
      </c>
    </row>
    <row r="189" spans="1:16" ht="13.15" customHeight="1" x14ac:dyDescent="0.2">
      <c r="E189" s="34" t="s">
        <v>46</v>
      </c>
    </row>
    <row r="190" spans="1:16" ht="13.15" customHeight="1" x14ac:dyDescent="0.2">
      <c r="A190" t="s">
        <v>43</v>
      </c>
      <c r="B190" s="10" t="s">
        <v>226</v>
      </c>
      <c r="C190" s="10" t="s">
        <v>227</v>
      </c>
      <c r="D190" t="s">
        <v>46</v>
      </c>
      <c r="E190" s="29" t="s">
        <v>228</v>
      </c>
      <c r="F190" s="30" t="s">
        <v>48</v>
      </c>
      <c r="G190" s="31">
        <v>215.5</v>
      </c>
      <c r="H190" s="30">
        <v>0</v>
      </c>
      <c r="I190" s="30">
        <f>ROUND(G190*H190,6)</f>
        <v>0</v>
      </c>
      <c r="L190" s="32">
        <v>0</v>
      </c>
      <c r="M190" s="27">
        <f>ROUND(ROUND(L190,2)*ROUND(G190,3),2)</f>
        <v>0</v>
      </c>
      <c r="N190" s="30" t="s">
        <v>63</v>
      </c>
      <c r="O190">
        <f>(M190*21)/100</f>
        <v>0</v>
      </c>
      <c r="P190" t="s">
        <v>50</v>
      </c>
    </row>
    <row r="191" spans="1:16" ht="13.15" customHeight="1" x14ac:dyDescent="0.2">
      <c r="A191" s="33" t="s">
        <v>51</v>
      </c>
      <c r="E191" s="34" t="s">
        <v>229</v>
      </c>
    </row>
    <row r="192" spans="1:16" ht="13.15" customHeight="1" x14ac:dyDescent="0.2">
      <c r="A192" s="33" t="s">
        <v>52</v>
      </c>
      <c r="E192" s="35" t="s">
        <v>230</v>
      </c>
    </row>
    <row r="193" spans="1:16" ht="13.15" customHeight="1" x14ac:dyDescent="0.2">
      <c r="E193" s="34" t="s">
        <v>46</v>
      </c>
    </row>
    <row r="194" spans="1:16" ht="13.15" customHeight="1" x14ac:dyDescent="0.2">
      <c r="A194" t="s">
        <v>43</v>
      </c>
      <c r="B194" s="10" t="s">
        <v>231</v>
      </c>
      <c r="C194" s="10" t="s">
        <v>232</v>
      </c>
      <c r="D194" t="s">
        <v>46</v>
      </c>
      <c r="E194" s="29" t="s">
        <v>233</v>
      </c>
      <c r="F194" s="30" t="s">
        <v>48</v>
      </c>
      <c r="G194" s="31">
        <v>111.825</v>
      </c>
      <c r="H194" s="30">
        <v>0</v>
      </c>
      <c r="I194" s="30">
        <f>ROUND(G194*H194,6)</f>
        <v>0</v>
      </c>
      <c r="L194" s="32">
        <v>0</v>
      </c>
      <c r="M194" s="27">
        <f>ROUND(ROUND(L194,2)*ROUND(G194,3),2)</f>
        <v>0</v>
      </c>
      <c r="N194" s="30" t="s">
        <v>63</v>
      </c>
      <c r="O194">
        <f>(M194*21)/100</f>
        <v>0</v>
      </c>
      <c r="P194" t="s">
        <v>50</v>
      </c>
    </row>
    <row r="195" spans="1:16" ht="13.15" customHeight="1" x14ac:dyDescent="0.2">
      <c r="A195" s="33" t="s">
        <v>51</v>
      </c>
      <c r="E195" s="34" t="s">
        <v>234</v>
      </c>
    </row>
    <row r="196" spans="1:16" ht="13.15" customHeight="1" x14ac:dyDescent="0.2">
      <c r="A196" s="33" t="s">
        <v>52</v>
      </c>
      <c r="E196" s="35" t="s">
        <v>235</v>
      </c>
    </row>
    <row r="197" spans="1:16" ht="13.15" customHeight="1" x14ac:dyDescent="0.2">
      <c r="E197" s="34" t="s">
        <v>46</v>
      </c>
    </row>
    <row r="198" spans="1:16" ht="13.15" customHeight="1" x14ac:dyDescent="0.2">
      <c r="A198" t="s">
        <v>43</v>
      </c>
      <c r="B198" s="10" t="s">
        <v>236</v>
      </c>
      <c r="C198" s="10" t="s">
        <v>237</v>
      </c>
      <c r="D198" t="s">
        <v>46</v>
      </c>
      <c r="E198" s="29" t="s">
        <v>238</v>
      </c>
      <c r="F198" s="30" t="s">
        <v>48</v>
      </c>
      <c r="G198" s="31">
        <v>320</v>
      </c>
      <c r="H198" s="30">
        <v>0</v>
      </c>
      <c r="I198" s="30">
        <f>ROUND(G198*H198,6)</f>
        <v>0</v>
      </c>
      <c r="L198" s="32">
        <v>0</v>
      </c>
      <c r="M198" s="27">
        <f>ROUND(ROUND(L198,2)*ROUND(G198,3),2)</f>
        <v>0</v>
      </c>
      <c r="N198" s="30" t="s">
        <v>63</v>
      </c>
      <c r="O198">
        <f>(M198*21)/100</f>
        <v>0</v>
      </c>
      <c r="P198" t="s">
        <v>50</v>
      </c>
    </row>
    <row r="199" spans="1:16" ht="13.15" customHeight="1" x14ac:dyDescent="0.2">
      <c r="A199" s="33" t="s">
        <v>51</v>
      </c>
      <c r="E199" s="34" t="s">
        <v>239</v>
      </c>
    </row>
    <row r="200" spans="1:16" ht="26.45" customHeight="1" x14ac:dyDescent="0.2">
      <c r="A200" s="33" t="s">
        <v>52</v>
      </c>
      <c r="E200" s="36" t="s">
        <v>240</v>
      </c>
    </row>
    <row r="201" spans="1:16" ht="13.15" customHeight="1" x14ac:dyDescent="0.2">
      <c r="E201" s="34" t="s">
        <v>46</v>
      </c>
    </row>
    <row r="202" spans="1:16" ht="13.15" customHeight="1" x14ac:dyDescent="0.2">
      <c r="A202" t="s">
        <v>43</v>
      </c>
      <c r="B202" s="10" t="s">
        <v>241</v>
      </c>
      <c r="C202" s="10" t="s">
        <v>242</v>
      </c>
      <c r="D202" t="s">
        <v>46</v>
      </c>
      <c r="E202" s="29" t="s">
        <v>243</v>
      </c>
      <c r="F202" s="30" t="s">
        <v>48</v>
      </c>
      <c r="G202" s="31">
        <v>546.9</v>
      </c>
      <c r="H202" s="30">
        <v>2.0000000000000001E-4</v>
      </c>
      <c r="I202" s="30">
        <f>ROUND(G202*H202,6)</f>
        <v>0.10938000000000001</v>
      </c>
      <c r="L202" s="32">
        <v>0</v>
      </c>
      <c r="M202" s="27">
        <f>ROUND(ROUND(L202,2)*ROUND(G202,3),2)</f>
        <v>0</v>
      </c>
      <c r="N202" s="30" t="s">
        <v>63</v>
      </c>
      <c r="O202">
        <f>(M202*21)/100</f>
        <v>0</v>
      </c>
      <c r="P202" t="s">
        <v>50</v>
      </c>
    </row>
    <row r="203" spans="1:16" ht="13.15" customHeight="1" x14ac:dyDescent="0.2">
      <c r="A203" s="33" t="s">
        <v>51</v>
      </c>
      <c r="E203" s="34" t="s">
        <v>244</v>
      </c>
    </row>
    <row r="204" spans="1:16" ht="13.15" customHeight="1" x14ac:dyDescent="0.2">
      <c r="A204" s="33" t="s">
        <v>52</v>
      </c>
      <c r="E204" s="35" t="s">
        <v>245</v>
      </c>
    </row>
    <row r="205" spans="1:16" ht="13.15" customHeight="1" x14ac:dyDescent="0.2">
      <c r="E205" s="34" t="s">
        <v>46</v>
      </c>
    </row>
    <row r="206" spans="1:16" ht="13.15" customHeight="1" x14ac:dyDescent="0.2">
      <c r="A206" t="s">
        <v>43</v>
      </c>
      <c r="B206" s="10" t="s">
        <v>246</v>
      </c>
      <c r="C206" s="10" t="s">
        <v>247</v>
      </c>
      <c r="D206" t="s">
        <v>46</v>
      </c>
      <c r="E206" s="29" t="s">
        <v>248</v>
      </c>
      <c r="F206" s="30" t="s">
        <v>48</v>
      </c>
      <c r="G206" s="31">
        <v>431.82499999999999</v>
      </c>
      <c r="H206" s="30">
        <v>1.0000000000000001E-5</v>
      </c>
      <c r="I206" s="30">
        <f>ROUND(G206*H206,6)</f>
        <v>4.3179999999999998E-3</v>
      </c>
      <c r="L206" s="32">
        <v>0</v>
      </c>
      <c r="M206" s="27">
        <f>ROUND(ROUND(L206,2)*ROUND(G206,3),2)</f>
        <v>0</v>
      </c>
      <c r="N206" s="30" t="s">
        <v>49</v>
      </c>
      <c r="O206">
        <f>(M206*21)/100</f>
        <v>0</v>
      </c>
      <c r="P206" t="s">
        <v>50</v>
      </c>
    </row>
    <row r="207" spans="1:16" ht="13.15" customHeight="1" x14ac:dyDescent="0.2">
      <c r="A207" s="33" t="s">
        <v>51</v>
      </c>
      <c r="E207" s="34" t="s">
        <v>248</v>
      </c>
    </row>
    <row r="208" spans="1:16" ht="52.9" customHeight="1" x14ac:dyDescent="0.2">
      <c r="A208" s="33" t="s">
        <v>52</v>
      </c>
      <c r="E208" s="35" t="s">
        <v>249</v>
      </c>
    </row>
    <row r="209" spans="1:16" ht="13.15" customHeight="1" x14ac:dyDescent="0.2">
      <c r="E209" s="34" t="s">
        <v>46</v>
      </c>
    </row>
    <row r="210" spans="1:16" ht="13.15" customHeight="1" x14ac:dyDescent="0.2">
      <c r="A210" t="s">
        <v>43</v>
      </c>
      <c r="B210" s="10" t="s">
        <v>250</v>
      </c>
      <c r="C210" s="10" t="s">
        <v>251</v>
      </c>
      <c r="D210" t="s">
        <v>46</v>
      </c>
      <c r="E210" s="29" t="s">
        <v>252</v>
      </c>
      <c r="F210" s="30" t="s">
        <v>48</v>
      </c>
      <c r="G210" s="31">
        <v>215.5</v>
      </c>
      <c r="H210" s="30">
        <v>1.0000000000000001E-5</v>
      </c>
      <c r="I210" s="30">
        <f>ROUND(G210*H210,6)</f>
        <v>2.1549999999999998E-3</v>
      </c>
      <c r="L210" s="32">
        <v>0</v>
      </c>
      <c r="M210" s="27">
        <f>ROUND(ROUND(L210,2)*ROUND(G210,3),2)</f>
        <v>0</v>
      </c>
      <c r="N210" s="30" t="s">
        <v>63</v>
      </c>
      <c r="O210">
        <f>(M210*21)/100</f>
        <v>0</v>
      </c>
      <c r="P210" t="s">
        <v>50</v>
      </c>
    </row>
    <row r="211" spans="1:16" ht="13.15" customHeight="1" x14ac:dyDescent="0.2">
      <c r="A211" s="33" t="s">
        <v>51</v>
      </c>
      <c r="E211" s="34" t="s">
        <v>252</v>
      </c>
    </row>
    <row r="212" spans="1:16" ht="13.15" customHeight="1" x14ac:dyDescent="0.2">
      <c r="A212" s="33" t="s">
        <v>52</v>
      </c>
      <c r="E212" s="35" t="s">
        <v>46</v>
      </c>
    </row>
    <row r="213" spans="1:16" ht="13.15" customHeight="1" x14ac:dyDescent="0.2">
      <c r="E213" s="34" t="s">
        <v>46</v>
      </c>
    </row>
    <row r="214" spans="1:16" ht="13.15" customHeight="1" x14ac:dyDescent="0.2">
      <c r="A214" t="s">
        <v>43</v>
      </c>
      <c r="B214" s="10" t="s">
        <v>253</v>
      </c>
      <c r="C214" s="10" t="s">
        <v>254</v>
      </c>
      <c r="D214" t="s">
        <v>46</v>
      </c>
      <c r="E214" s="29" t="s">
        <v>255</v>
      </c>
      <c r="F214" s="30" t="s">
        <v>48</v>
      </c>
      <c r="G214" s="31">
        <v>546.9</v>
      </c>
      <c r="H214" s="30">
        <v>2.5999999999999998E-4</v>
      </c>
      <c r="I214" s="30">
        <f>ROUND(G214*H214,6)</f>
        <v>0.14219399999999999</v>
      </c>
      <c r="L214" s="32">
        <v>0</v>
      </c>
      <c r="M214" s="27">
        <f>ROUND(ROUND(L214,2)*ROUND(G214,3),2)</f>
        <v>0</v>
      </c>
      <c r="N214" s="30" t="s">
        <v>63</v>
      </c>
      <c r="O214">
        <f>(M214*21)/100</f>
        <v>0</v>
      </c>
      <c r="P214" t="s">
        <v>50</v>
      </c>
    </row>
    <row r="215" spans="1:16" ht="13.15" customHeight="1" x14ac:dyDescent="0.2">
      <c r="A215" s="33" t="s">
        <v>51</v>
      </c>
      <c r="E215" s="34" t="s">
        <v>256</v>
      </c>
    </row>
    <row r="216" spans="1:16" ht="79.150000000000006" customHeight="1" x14ac:dyDescent="0.2">
      <c r="A216" s="33" t="s">
        <v>52</v>
      </c>
      <c r="E216" s="36" t="s">
        <v>257</v>
      </c>
    </row>
    <row r="217" spans="1:16" ht="13.15" customHeight="1" x14ac:dyDescent="0.2">
      <c r="E217" s="34" t="s">
        <v>46</v>
      </c>
    </row>
    <row r="218" spans="1:16" ht="13.15" customHeight="1" x14ac:dyDescent="0.2">
      <c r="A218" t="s">
        <v>43</v>
      </c>
      <c r="B218" s="10" t="s">
        <v>258</v>
      </c>
      <c r="C218" s="10" t="s">
        <v>259</v>
      </c>
      <c r="D218" t="s">
        <v>46</v>
      </c>
      <c r="E218" s="29" t="s">
        <v>260</v>
      </c>
      <c r="F218" s="30" t="s">
        <v>62</v>
      </c>
      <c r="G218" s="31">
        <v>50</v>
      </c>
      <c r="H218" s="30">
        <v>0</v>
      </c>
      <c r="I218" s="30">
        <f>ROUND(G218*H218,6)</f>
        <v>0</v>
      </c>
      <c r="L218" s="32">
        <v>0</v>
      </c>
      <c r="M218" s="27">
        <f>ROUND(ROUND(L218,2)*ROUND(G218,3),2)</f>
        <v>0</v>
      </c>
      <c r="N218" s="30" t="s">
        <v>63</v>
      </c>
      <c r="O218">
        <f>(M218*21)/100</f>
        <v>0</v>
      </c>
      <c r="P218" t="s">
        <v>50</v>
      </c>
    </row>
    <row r="219" spans="1:16" ht="13.15" customHeight="1" x14ac:dyDescent="0.2">
      <c r="A219" s="33" t="s">
        <v>51</v>
      </c>
      <c r="E219" s="34" t="s">
        <v>261</v>
      </c>
    </row>
    <row r="220" spans="1:16" ht="13.15" customHeight="1" x14ac:dyDescent="0.2">
      <c r="A220" s="33" t="s">
        <v>52</v>
      </c>
      <c r="E220" s="35" t="s">
        <v>46</v>
      </c>
    </row>
    <row r="221" spans="1:16" ht="13.15" customHeight="1" x14ac:dyDescent="0.2">
      <c r="E221" s="34" t="s">
        <v>46</v>
      </c>
    </row>
    <row r="222" spans="1:16" ht="13.15" customHeight="1" x14ac:dyDescent="0.2">
      <c r="A222" t="s">
        <v>43</v>
      </c>
      <c r="B222" s="10" t="s">
        <v>262</v>
      </c>
      <c r="C222" s="10" t="s">
        <v>263</v>
      </c>
      <c r="D222" t="s">
        <v>46</v>
      </c>
      <c r="E222" s="29" t="s">
        <v>264</v>
      </c>
      <c r="F222" s="30" t="s">
        <v>48</v>
      </c>
      <c r="G222" s="31">
        <v>29</v>
      </c>
      <c r="H222" s="30">
        <v>3.0000000000000001E-5</v>
      </c>
      <c r="I222" s="30">
        <f>ROUND(G222*H222,6)</f>
        <v>8.7000000000000001E-4</v>
      </c>
      <c r="L222" s="32">
        <v>0</v>
      </c>
      <c r="M222" s="27">
        <f>ROUND(ROUND(L222,2)*ROUND(G222,3),2)</f>
        <v>0</v>
      </c>
      <c r="N222" s="30" t="s">
        <v>63</v>
      </c>
      <c r="O222">
        <f>(M222*21)/100</f>
        <v>0</v>
      </c>
      <c r="P222" t="s">
        <v>50</v>
      </c>
    </row>
    <row r="223" spans="1:16" ht="13.15" customHeight="1" x14ac:dyDescent="0.2">
      <c r="A223" s="33" t="s">
        <v>51</v>
      </c>
      <c r="E223" s="34" t="s">
        <v>265</v>
      </c>
    </row>
    <row r="224" spans="1:16" ht="13.15" customHeight="1" x14ac:dyDescent="0.2">
      <c r="A224" s="33" t="s">
        <v>52</v>
      </c>
      <c r="E224" s="35" t="s">
        <v>46</v>
      </c>
    </row>
    <row r="225" spans="1:16" ht="13.15" customHeight="1" x14ac:dyDescent="0.2">
      <c r="E225" s="34" t="s">
        <v>46</v>
      </c>
    </row>
    <row r="226" spans="1:16" ht="13.15" customHeight="1" x14ac:dyDescent="0.2">
      <c r="A226" t="s">
        <v>43</v>
      </c>
      <c r="B226" s="10" t="s">
        <v>266</v>
      </c>
      <c r="C226" s="10" t="s">
        <v>263</v>
      </c>
      <c r="D226" t="s">
        <v>193</v>
      </c>
      <c r="E226" s="29" t="s">
        <v>264</v>
      </c>
      <c r="F226" s="30" t="s">
        <v>48</v>
      </c>
      <c r="G226" s="31">
        <v>29</v>
      </c>
      <c r="H226" s="30">
        <v>3.0000000000000001E-5</v>
      </c>
      <c r="I226" s="30">
        <f>ROUND(G226*H226,6)</f>
        <v>8.7000000000000001E-4</v>
      </c>
      <c r="L226" s="32">
        <v>0</v>
      </c>
      <c r="M226" s="27">
        <f>ROUND(ROUND(L226,2)*ROUND(G226,3),2)</f>
        <v>0</v>
      </c>
      <c r="N226" s="30" t="s">
        <v>63</v>
      </c>
      <c r="O226">
        <f>(M226*21)/100</f>
        <v>0</v>
      </c>
      <c r="P226" t="s">
        <v>50</v>
      </c>
    </row>
    <row r="227" spans="1:16" ht="13.15" customHeight="1" x14ac:dyDescent="0.2">
      <c r="A227" s="33" t="s">
        <v>51</v>
      </c>
      <c r="E227" s="34" t="s">
        <v>265</v>
      </c>
    </row>
    <row r="228" spans="1:16" ht="13.15" customHeight="1" x14ac:dyDescent="0.2">
      <c r="A228" s="33" t="s">
        <v>52</v>
      </c>
      <c r="E228" s="35" t="s">
        <v>46</v>
      </c>
    </row>
    <row r="229" spans="1:16" ht="13.15" customHeight="1" x14ac:dyDescent="0.2">
      <c r="E229" s="34" t="s">
        <v>46</v>
      </c>
    </row>
    <row r="230" spans="1:16" ht="13.15" customHeight="1" x14ac:dyDescent="0.2">
      <c r="A230" t="s">
        <v>40</v>
      </c>
      <c r="C230" s="11" t="s">
        <v>267</v>
      </c>
      <c r="E230" s="28" t="s">
        <v>268</v>
      </c>
      <c r="J230" s="27">
        <f>0</f>
        <v>0</v>
      </c>
      <c r="K230" s="27">
        <f>0</f>
        <v>0</v>
      </c>
      <c r="L230" s="27">
        <f>0+L231+L235+L239+L243+L247+L251+L255</f>
        <v>0</v>
      </c>
      <c r="M230" s="27">
        <f>0+M231+M235+M239+M243+M247+M251+M255</f>
        <v>0</v>
      </c>
    </row>
    <row r="231" spans="1:16" ht="13.15" customHeight="1" x14ac:dyDescent="0.2">
      <c r="A231" t="s">
        <v>43</v>
      </c>
      <c r="B231" s="10" t="s">
        <v>269</v>
      </c>
      <c r="C231" s="10" t="s">
        <v>270</v>
      </c>
      <c r="D231" t="s">
        <v>46</v>
      </c>
      <c r="E231" s="29" t="s">
        <v>271</v>
      </c>
      <c r="F231" s="30" t="s">
        <v>272</v>
      </c>
      <c r="G231" s="31">
        <v>854</v>
      </c>
      <c r="H231" s="30">
        <v>0</v>
      </c>
      <c r="I231" s="30">
        <f>ROUND(G231*H231,6)</f>
        <v>0</v>
      </c>
      <c r="L231" s="32">
        <v>0</v>
      </c>
      <c r="M231" s="27">
        <f>ROUND(ROUND(L231,2)*ROUND(G231,3),2)</f>
        <v>0</v>
      </c>
      <c r="N231" s="30" t="s">
        <v>63</v>
      </c>
      <c r="O231">
        <f>(M231*21)/100</f>
        <v>0</v>
      </c>
      <c r="P231" t="s">
        <v>50</v>
      </c>
    </row>
    <row r="232" spans="1:16" ht="13.15" customHeight="1" x14ac:dyDescent="0.2">
      <c r="A232" s="33" t="s">
        <v>51</v>
      </c>
      <c r="E232" s="34" t="s">
        <v>273</v>
      </c>
    </row>
    <row r="233" spans="1:16" ht="13.15" customHeight="1" x14ac:dyDescent="0.2">
      <c r="A233" s="33" t="s">
        <v>52</v>
      </c>
      <c r="E233" s="35" t="s">
        <v>274</v>
      </c>
    </row>
    <row r="234" spans="1:16" ht="13.15" customHeight="1" x14ac:dyDescent="0.2">
      <c r="E234" s="34" t="s">
        <v>46</v>
      </c>
    </row>
    <row r="235" spans="1:16" ht="13.15" customHeight="1" x14ac:dyDescent="0.2">
      <c r="A235" t="s">
        <v>43</v>
      </c>
      <c r="B235" s="10" t="s">
        <v>275</v>
      </c>
      <c r="C235" s="10" t="s">
        <v>276</v>
      </c>
      <c r="D235" t="s">
        <v>46</v>
      </c>
      <c r="E235" s="29" t="s">
        <v>277</v>
      </c>
      <c r="F235" s="30" t="s">
        <v>272</v>
      </c>
      <c r="G235" s="31">
        <v>34160</v>
      </c>
      <c r="H235" s="30">
        <v>0</v>
      </c>
      <c r="I235" s="30">
        <f>ROUND(G235*H235,6)</f>
        <v>0</v>
      </c>
      <c r="L235" s="32">
        <v>0</v>
      </c>
      <c r="M235" s="27">
        <f>ROUND(ROUND(L235,2)*ROUND(G235,3),2)</f>
        <v>0</v>
      </c>
      <c r="N235" s="30" t="s">
        <v>63</v>
      </c>
      <c r="O235">
        <f>(M235*21)/100</f>
        <v>0</v>
      </c>
      <c r="P235" t="s">
        <v>50</v>
      </c>
    </row>
    <row r="236" spans="1:16" ht="13.15" customHeight="1" x14ac:dyDescent="0.2">
      <c r="A236" s="33" t="s">
        <v>51</v>
      </c>
      <c r="E236" s="34" t="s">
        <v>278</v>
      </c>
    </row>
    <row r="237" spans="1:16" ht="13.15" customHeight="1" x14ac:dyDescent="0.2">
      <c r="A237" s="33" t="s">
        <v>52</v>
      </c>
      <c r="E237" s="35" t="s">
        <v>46</v>
      </c>
    </row>
    <row r="238" spans="1:16" ht="13.15" customHeight="1" x14ac:dyDescent="0.2">
      <c r="E238" s="34" t="s">
        <v>46</v>
      </c>
    </row>
    <row r="239" spans="1:16" ht="13.15" customHeight="1" x14ac:dyDescent="0.2">
      <c r="A239" t="s">
        <v>43</v>
      </c>
      <c r="B239" s="10" t="s">
        <v>279</v>
      </c>
      <c r="C239" s="10" t="s">
        <v>280</v>
      </c>
      <c r="D239" t="s">
        <v>46</v>
      </c>
      <c r="E239" s="29" t="s">
        <v>281</v>
      </c>
      <c r="F239" s="30" t="s">
        <v>272</v>
      </c>
      <c r="G239" s="31">
        <v>854</v>
      </c>
      <c r="H239" s="30">
        <v>0</v>
      </c>
      <c r="I239" s="30">
        <f>ROUND(G239*H239,6)</f>
        <v>0</v>
      </c>
      <c r="L239" s="32">
        <v>0</v>
      </c>
      <c r="M239" s="27">
        <f>ROUND(ROUND(L239,2)*ROUND(G239,3),2)</f>
        <v>0</v>
      </c>
      <c r="N239" s="30" t="s">
        <v>63</v>
      </c>
      <c r="O239">
        <f>(M239*21)/100</f>
        <v>0</v>
      </c>
      <c r="P239" t="s">
        <v>50</v>
      </c>
    </row>
    <row r="240" spans="1:16" ht="13.15" customHeight="1" x14ac:dyDescent="0.2">
      <c r="A240" s="33" t="s">
        <v>51</v>
      </c>
      <c r="E240" s="34" t="s">
        <v>282</v>
      </c>
    </row>
    <row r="241" spans="1:16" ht="13.15" customHeight="1" x14ac:dyDescent="0.2">
      <c r="A241" s="33" t="s">
        <v>52</v>
      </c>
      <c r="E241" s="35" t="s">
        <v>283</v>
      </c>
    </row>
    <row r="242" spans="1:16" ht="13.15" customHeight="1" x14ac:dyDescent="0.2">
      <c r="E242" s="34" t="s">
        <v>46</v>
      </c>
    </row>
    <row r="243" spans="1:16" ht="13.15" customHeight="1" x14ac:dyDescent="0.2">
      <c r="A243" t="s">
        <v>43</v>
      </c>
      <c r="B243" s="10" t="s">
        <v>284</v>
      </c>
      <c r="C243" s="10" t="s">
        <v>285</v>
      </c>
      <c r="D243" t="s">
        <v>46</v>
      </c>
      <c r="E243" s="29" t="s">
        <v>286</v>
      </c>
      <c r="F243" s="30" t="s">
        <v>48</v>
      </c>
      <c r="G243" s="31">
        <v>4.0979999999999999</v>
      </c>
      <c r="H243" s="30">
        <v>0</v>
      </c>
      <c r="I243" s="30">
        <f>ROUND(G243*H243,6)</f>
        <v>0</v>
      </c>
      <c r="L243" s="32">
        <v>0</v>
      </c>
      <c r="M243" s="27">
        <f>ROUND(ROUND(L243,2)*ROUND(G243,3),2)</f>
        <v>0</v>
      </c>
      <c r="N243" s="30" t="s">
        <v>63</v>
      </c>
      <c r="O243">
        <f>(M243*21)/100</f>
        <v>0</v>
      </c>
      <c r="P243" t="s">
        <v>50</v>
      </c>
    </row>
    <row r="244" spans="1:16" ht="13.15" customHeight="1" x14ac:dyDescent="0.2">
      <c r="A244" s="33" t="s">
        <v>51</v>
      </c>
      <c r="E244" s="34" t="s">
        <v>287</v>
      </c>
    </row>
    <row r="245" spans="1:16" ht="13.15" customHeight="1" x14ac:dyDescent="0.2">
      <c r="A245" s="33" t="s">
        <v>52</v>
      </c>
      <c r="E245" s="35" t="s">
        <v>288</v>
      </c>
    </row>
    <row r="246" spans="1:16" ht="13.15" customHeight="1" x14ac:dyDescent="0.2">
      <c r="E246" s="34" t="s">
        <v>46</v>
      </c>
    </row>
    <row r="247" spans="1:16" ht="13.15" customHeight="1" x14ac:dyDescent="0.2">
      <c r="A247" t="s">
        <v>43</v>
      </c>
      <c r="B247" s="10" t="s">
        <v>289</v>
      </c>
      <c r="C247" s="10" t="s">
        <v>290</v>
      </c>
      <c r="D247" t="s">
        <v>46</v>
      </c>
      <c r="E247" s="29" t="s">
        <v>291</v>
      </c>
      <c r="F247" s="30" t="s">
        <v>62</v>
      </c>
      <c r="G247" s="31">
        <v>48.738999999999997</v>
      </c>
      <c r="H247" s="30">
        <v>0</v>
      </c>
      <c r="I247" s="30">
        <f>ROUND(G247*H247,6)</f>
        <v>0</v>
      </c>
      <c r="L247" s="32">
        <v>0</v>
      </c>
      <c r="M247" s="27">
        <f>ROUND(ROUND(L247,2)*ROUND(G247,3),2)</f>
        <v>0</v>
      </c>
      <c r="N247" s="30" t="s">
        <v>49</v>
      </c>
      <c r="O247">
        <f>(M247*21)/100</f>
        <v>0</v>
      </c>
      <c r="P247" t="s">
        <v>50</v>
      </c>
    </row>
    <row r="248" spans="1:16" ht="13.15" customHeight="1" x14ac:dyDescent="0.2">
      <c r="A248" s="33" t="s">
        <v>51</v>
      </c>
      <c r="E248" s="34" t="s">
        <v>291</v>
      </c>
    </row>
    <row r="249" spans="1:16" ht="13.15" customHeight="1" x14ac:dyDescent="0.2">
      <c r="A249" s="33" t="s">
        <v>52</v>
      </c>
      <c r="E249" s="35" t="s">
        <v>292</v>
      </c>
    </row>
    <row r="250" spans="1:16" ht="13.15" customHeight="1" x14ac:dyDescent="0.2">
      <c r="E250" s="34" t="s">
        <v>46</v>
      </c>
    </row>
    <row r="251" spans="1:16" ht="13.15" customHeight="1" x14ac:dyDescent="0.2">
      <c r="A251" t="s">
        <v>43</v>
      </c>
      <c r="B251" s="10" t="s">
        <v>293</v>
      </c>
      <c r="C251" s="10" t="s">
        <v>294</v>
      </c>
      <c r="D251" t="s">
        <v>46</v>
      </c>
      <c r="E251" s="29" t="s">
        <v>295</v>
      </c>
      <c r="F251" s="30" t="s">
        <v>62</v>
      </c>
      <c r="G251" s="31">
        <v>49.738999999999997</v>
      </c>
      <c r="H251" s="30">
        <v>0</v>
      </c>
      <c r="I251" s="30">
        <f>ROUND(G251*H251,6)</f>
        <v>0</v>
      </c>
      <c r="L251" s="32">
        <v>0</v>
      </c>
      <c r="M251" s="27">
        <f>ROUND(ROUND(L251,2)*ROUND(G251,3),2)</f>
        <v>0</v>
      </c>
      <c r="N251" s="30" t="s">
        <v>63</v>
      </c>
      <c r="O251">
        <f>(M251*21)/100</f>
        <v>0</v>
      </c>
      <c r="P251" t="s">
        <v>50</v>
      </c>
    </row>
    <row r="252" spans="1:16" ht="13.15" customHeight="1" x14ac:dyDescent="0.2">
      <c r="A252" s="33" t="s">
        <v>51</v>
      </c>
      <c r="E252" s="34" t="s">
        <v>296</v>
      </c>
    </row>
    <row r="253" spans="1:16" ht="66" customHeight="1" x14ac:dyDescent="0.2">
      <c r="A253" s="33" t="s">
        <v>52</v>
      </c>
      <c r="E253" s="36" t="s">
        <v>297</v>
      </c>
    </row>
    <row r="254" spans="1:16" ht="13.15" customHeight="1" x14ac:dyDescent="0.2">
      <c r="E254" s="34" t="s">
        <v>46</v>
      </c>
    </row>
    <row r="255" spans="1:16" ht="13.15" customHeight="1" x14ac:dyDescent="0.2">
      <c r="A255" t="s">
        <v>43</v>
      </c>
      <c r="B255" s="10" t="s">
        <v>298</v>
      </c>
      <c r="C255" s="10" t="s">
        <v>299</v>
      </c>
      <c r="D255" t="s">
        <v>46</v>
      </c>
      <c r="E255" s="29" t="s">
        <v>300</v>
      </c>
      <c r="F255" s="30" t="s">
        <v>62</v>
      </c>
      <c r="G255" s="31">
        <v>8.5500000000000007</v>
      </c>
      <c r="H255" s="30">
        <v>0</v>
      </c>
      <c r="I255" s="30">
        <f>ROUND(G255*H255,6)</f>
        <v>0</v>
      </c>
      <c r="L255" s="32">
        <v>0</v>
      </c>
      <c r="M255" s="27">
        <f>ROUND(ROUND(L255,2)*ROUND(G255,3),2)</f>
        <v>0</v>
      </c>
      <c r="N255" s="30" t="s">
        <v>49</v>
      </c>
      <c r="O255">
        <f>(M255*21)/100</f>
        <v>0</v>
      </c>
      <c r="P255" t="s">
        <v>50</v>
      </c>
    </row>
    <row r="256" spans="1:16" ht="13.15" customHeight="1" x14ac:dyDescent="0.2">
      <c r="A256" s="33" t="s">
        <v>51</v>
      </c>
      <c r="E256" s="34" t="s">
        <v>300</v>
      </c>
    </row>
    <row r="257" spans="1:16" ht="66" customHeight="1" x14ac:dyDescent="0.2">
      <c r="A257" s="33" t="s">
        <v>52</v>
      </c>
      <c r="E257" s="36" t="s">
        <v>301</v>
      </c>
    </row>
    <row r="258" spans="1:16" ht="13.15" customHeight="1" x14ac:dyDescent="0.2">
      <c r="E258" s="34" t="s">
        <v>46</v>
      </c>
    </row>
    <row r="259" spans="1:16" ht="13.15" customHeight="1" x14ac:dyDescent="0.2">
      <c r="A259" t="s">
        <v>40</v>
      </c>
      <c r="C259" s="11" t="s">
        <v>302</v>
      </c>
      <c r="E259" s="28" t="s">
        <v>303</v>
      </c>
      <c r="J259" s="27">
        <f>0</f>
        <v>0</v>
      </c>
      <c r="K259" s="27">
        <f>0</f>
        <v>0</v>
      </c>
      <c r="L259" s="27">
        <f>0+L260+L264+L268+L272+L276</f>
        <v>0</v>
      </c>
      <c r="M259" s="27">
        <f>0+M260+M264+M268+M272+M276</f>
        <v>0</v>
      </c>
    </row>
    <row r="260" spans="1:16" ht="13.15" customHeight="1" x14ac:dyDescent="0.2">
      <c r="A260" t="s">
        <v>43</v>
      </c>
      <c r="B260" s="10" t="s">
        <v>304</v>
      </c>
      <c r="C260" s="10" t="s">
        <v>305</v>
      </c>
      <c r="D260" t="s">
        <v>46</v>
      </c>
      <c r="E260" s="29" t="s">
        <v>306</v>
      </c>
      <c r="F260" s="30" t="s">
        <v>80</v>
      </c>
      <c r="G260" s="31">
        <v>1.9139999999999999</v>
      </c>
      <c r="H260" s="30">
        <v>0</v>
      </c>
      <c r="I260" s="30">
        <f>ROUND(G260*H260,6)</f>
        <v>0</v>
      </c>
      <c r="L260" s="32">
        <v>0</v>
      </c>
      <c r="M260" s="27">
        <f>ROUND(ROUND(L260,2)*ROUND(G260,3),2)</f>
        <v>0</v>
      </c>
      <c r="N260" s="30" t="s">
        <v>63</v>
      </c>
      <c r="O260">
        <f>(M260*21)/100</f>
        <v>0</v>
      </c>
      <c r="P260" t="s">
        <v>50</v>
      </c>
    </row>
    <row r="261" spans="1:16" ht="13.15" customHeight="1" x14ac:dyDescent="0.2">
      <c r="A261" s="33" t="s">
        <v>51</v>
      </c>
      <c r="E261" s="34" t="s">
        <v>307</v>
      </c>
    </row>
    <row r="262" spans="1:16" ht="13.15" customHeight="1" x14ac:dyDescent="0.2">
      <c r="A262" s="33" t="s">
        <v>52</v>
      </c>
      <c r="E262" s="35" t="s">
        <v>46</v>
      </c>
    </row>
    <row r="263" spans="1:16" ht="13.15" customHeight="1" x14ac:dyDescent="0.2">
      <c r="E263" s="34" t="s">
        <v>46</v>
      </c>
    </row>
    <row r="264" spans="1:16" ht="13.15" customHeight="1" x14ac:dyDescent="0.2">
      <c r="A264" t="s">
        <v>43</v>
      </c>
      <c r="B264" s="10" t="s">
        <v>308</v>
      </c>
      <c r="C264" s="10" t="s">
        <v>309</v>
      </c>
      <c r="D264" t="s">
        <v>46</v>
      </c>
      <c r="E264" s="29" t="s">
        <v>310</v>
      </c>
      <c r="F264" s="30" t="s">
        <v>80</v>
      </c>
      <c r="G264" s="31">
        <v>9.57</v>
      </c>
      <c r="H264" s="30">
        <v>0</v>
      </c>
      <c r="I264" s="30">
        <f>ROUND(G264*H264,6)</f>
        <v>0</v>
      </c>
      <c r="L264" s="32">
        <v>0</v>
      </c>
      <c r="M264" s="27">
        <f>ROUND(ROUND(L264,2)*ROUND(G264,3),2)</f>
        <v>0</v>
      </c>
      <c r="N264" s="30" t="s">
        <v>63</v>
      </c>
      <c r="O264">
        <f>(M264*21)/100</f>
        <v>0</v>
      </c>
      <c r="P264" t="s">
        <v>50</v>
      </c>
    </row>
    <row r="265" spans="1:16" ht="13.15" customHeight="1" x14ac:dyDescent="0.2">
      <c r="A265" s="33" t="s">
        <v>51</v>
      </c>
      <c r="E265" s="34" t="s">
        <v>311</v>
      </c>
    </row>
    <row r="266" spans="1:16" ht="13.15" customHeight="1" x14ac:dyDescent="0.2">
      <c r="A266" s="33" t="s">
        <v>52</v>
      </c>
      <c r="E266" s="35" t="s">
        <v>46</v>
      </c>
    </row>
    <row r="267" spans="1:16" ht="13.15" customHeight="1" x14ac:dyDescent="0.2">
      <c r="E267" s="34" t="s">
        <v>46</v>
      </c>
    </row>
    <row r="268" spans="1:16" ht="13.15" customHeight="1" x14ac:dyDescent="0.2">
      <c r="A268" t="s">
        <v>43</v>
      </c>
      <c r="B268" s="10" t="s">
        <v>312</v>
      </c>
      <c r="C268" s="10" t="s">
        <v>313</v>
      </c>
      <c r="D268" t="s">
        <v>46</v>
      </c>
      <c r="E268" s="29" t="s">
        <v>314</v>
      </c>
      <c r="F268" s="30" t="s">
        <v>80</v>
      </c>
      <c r="G268" s="31">
        <v>1.9139999999999999</v>
      </c>
      <c r="H268" s="30">
        <v>0</v>
      </c>
      <c r="I268" s="30">
        <f>ROUND(G268*H268,6)</f>
        <v>0</v>
      </c>
      <c r="L268" s="32">
        <v>0</v>
      </c>
      <c r="M268" s="27">
        <f>ROUND(ROUND(L268,2)*ROUND(G268,3),2)</f>
        <v>0</v>
      </c>
      <c r="N268" s="30" t="s">
        <v>63</v>
      </c>
      <c r="O268">
        <f>(M268*21)/100</f>
        <v>0</v>
      </c>
      <c r="P268" t="s">
        <v>50</v>
      </c>
    </row>
    <row r="269" spans="1:16" ht="13.15" customHeight="1" x14ac:dyDescent="0.2">
      <c r="A269" s="33" t="s">
        <v>51</v>
      </c>
      <c r="E269" s="34" t="s">
        <v>315</v>
      </c>
    </row>
    <row r="270" spans="1:16" ht="13.15" customHeight="1" x14ac:dyDescent="0.2">
      <c r="A270" s="33" t="s">
        <v>52</v>
      </c>
      <c r="E270" s="35" t="s">
        <v>46</v>
      </c>
    </row>
    <row r="271" spans="1:16" ht="13.15" customHeight="1" x14ac:dyDescent="0.2">
      <c r="E271" s="34" t="s">
        <v>46</v>
      </c>
    </row>
    <row r="272" spans="1:16" ht="13.15" customHeight="1" x14ac:dyDescent="0.2">
      <c r="A272" t="s">
        <v>43</v>
      </c>
      <c r="B272" s="10" t="s">
        <v>316</v>
      </c>
      <c r="C272" s="10" t="s">
        <v>317</v>
      </c>
      <c r="D272" t="s">
        <v>46</v>
      </c>
      <c r="E272" s="29" t="s">
        <v>318</v>
      </c>
      <c r="F272" s="30" t="s">
        <v>80</v>
      </c>
      <c r="G272" s="31">
        <v>15.311999999999999</v>
      </c>
      <c r="H272" s="30">
        <v>0</v>
      </c>
      <c r="I272" s="30">
        <f>ROUND(G272*H272,6)</f>
        <v>0</v>
      </c>
      <c r="L272" s="32">
        <v>0</v>
      </c>
      <c r="M272" s="27">
        <f>ROUND(ROUND(L272,2)*ROUND(G272,3),2)</f>
        <v>0</v>
      </c>
      <c r="N272" s="30" t="s">
        <v>63</v>
      </c>
      <c r="O272">
        <f>(M272*21)/100</f>
        <v>0</v>
      </c>
      <c r="P272" t="s">
        <v>50</v>
      </c>
    </row>
    <row r="273" spans="1:16" ht="13.15" customHeight="1" x14ac:dyDescent="0.2">
      <c r="A273" s="33" t="s">
        <v>51</v>
      </c>
      <c r="E273" s="34" t="s">
        <v>319</v>
      </c>
    </row>
    <row r="274" spans="1:16" ht="13.15" customHeight="1" x14ac:dyDescent="0.2">
      <c r="A274" s="33" t="s">
        <v>52</v>
      </c>
      <c r="E274" s="35" t="s">
        <v>46</v>
      </c>
    </row>
    <row r="275" spans="1:16" ht="13.15" customHeight="1" x14ac:dyDescent="0.2">
      <c r="E275" s="34" t="s">
        <v>46</v>
      </c>
    </row>
    <row r="276" spans="1:16" ht="13.15" customHeight="1" x14ac:dyDescent="0.2">
      <c r="A276" t="s">
        <v>43</v>
      </c>
      <c r="B276" s="10" t="s">
        <v>320</v>
      </c>
      <c r="C276" s="10" t="s">
        <v>321</v>
      </c>
      <c r="D276" t="s">
        <v>46</v>
      </c>
      <c r="E276" s="29" t="s">
        <v>322</v>
      </c>
      <c r="F276" s="30" t="s">
        <v>80</v>
      </c>
      <c r="G276" s="31">
        <v>1.9139999999999999</v>
      </c>
      <c r="H276" s="30">
        <v>0</v>
      </c>
      <c r="I276" s="30">
        <f>ROUND(G276*H276,6)</f>
        <v>0</v>
      </c>
      <c r="L276" s="32">
        <v>0</v>
      </c>
      <c r="M276" s="27">
        <f>ROUND(ROUND(L276,2)*ROUND(G276,3),2)</f>
        <v>0</v>
      </c>
      <c r="N276" s="30" t="s">
        <v>63</v>
      </c>
      <c r="O276">
        <f>(M276*21)/100</f>
        <v>0</v>
      </c>
      <c r="P276" t="s">
        <v>50</v>
      </c>
    </row>
    <row r="277" spans="1:16" ht="13.15" customHeight="1" x14ac:dyDescent="0.2">
      <c r="A277" s="33" t="s">
        <v>51</v>
      </c>
      <c r="E277" s="34" t="s">
        <v>323</v>
      </c>
    </row>
    <row r="278" spans="1:16" ht="13.15" customHeight="1" x14ac:dyDescent="0.2">
      <c r="A278" s="33" t="s">
        <v>52</v>
      </c>
      <c r="E278" s="35" t="s">
        <v>46</v>
      </c>
    </row>
    <row r="279" spans="1:16" ht="13.15" customHeight="1" x14ac:dyDescent="0.2">
      <c r="E279" s="34" t="s">
        <v>46</v>
      </c>
    </row>
    <row r="280" spans="1:16" ht="13.15" customHeight="1" x14ac:dyDescent="0.2">
      <c r="A280" t="s">
        <v>40</v>
      </c>
      <c r="C280" s="11" t="s">
        <v>324</v>
      </c>
      <c r="E280" s="28" t="s">
        <v>325</v>
      </c>
      <c r="J280" s="27">
        <f>0</f>
        <v>0</v>
      </c>
      <c r="K280" s="27">
        <f>0</f>
        <v>0</v>
      </c>
      <c r="L280" s="27">
        <f>0+L281+L285+L289+L293+L297</f>
        <v>0</v>
      </c>
      <c r="M280" s="27">
        <f>0+M281+M285+M289+M293+M297</f>
        <v>0</v>
      </c>
    </row>
    <row r="281" spans="1:16" ht="13.15" customHeight="1" x14ac:dyDescent="0.2">
      <c r="A281" t="s">
        <v>43</v>
      </c>
      <c r="B281" s="10" t="s">
        <v>326</v>
      </c>
      <c r="C281" s="10" t="s">
        <v>327</v>
      </c>
      <c r="D281" t="s">
        <v>46</v>
      </c>
      <c r="E281" s="29" t="s">
        <v>328</v>
      </c>
      <c r="F281" s="30" t="s">
        <v>329</v>
      </c>
      <c r="G281" s="31">
        <v>1</v>
      </c>
      <c r="H281" s="30">
        <v>0</v>
      </c>
      <c r="I281" s="30">
        <f>ROUND(G281*H281,6)</f>
        <v>0</v>
      </c>
      <c r="L281" s="32">
        <v>0</v>
      </c>
      <c r="M281" s="27">
        <f>ROUND(ROUND(L281,2)*ROUND(G281,3),2)</f>
        <v>0</v>
      </c>
      <c r="N281" s="30" t="s">
        <v>49</v>
      </c>
      <c r="O281">
        <f>(M281*21)/100</f>
        <v>0</v>
      </c>
      <c r="P281" t="s">
        <v>50</v>
      </c>
    </row>
    <row r="282" spans="1:16" ht="13.15" customHeight="1" x14ac:dyDescent="0.2">
      <c r="A282" s="33" t="s">
        <v>51</v>
      </c>
      <c r="E282" s="34" t="s">
        <v>328</v>
      </c>
    </row>
    <row r="283" spans="1:16" ht="13.15" customHeight="1" x14ac:dyDescent="0.2">
      <c r="A283" s="33" t="s">
        <v>52</v>
      </c>
      <c r="E283" s="35" t="s">
        <v>46</v>
      </c>
    </row>
    <row r="284" spans="1:16" ht="13.15" customHeight="1" x14ac:dyDescent="0.2">
      <c r="E284" s="34" t="s">
        <v>46</v>
      </c>
    </row>
    <row r="285" spans="1:16" ht="13.15" customHeight="1" x14ac:dyDescent="0.2">
      <c r="A285" t="s">
        <v>43</v>
      </c>
      <c r="B285" s="10" t="s">
        <v>330</v>
      </c>
      <c r="C285" s="10" t="s">
        <v>331</v>
      </c>
      <c r="D285" t="s">
        <v>46</v>
      </c>
      <c r="E285" s="29" t="s">
        <v>332</v>
      </c>
      <c r="F285" s="30" t="s">
        <v>329</v>
      </c>
      <c r="G285" s="31">
        <v>1</v>
      </c>
      <c r="H285" s="30">
        <v>0</v>
      </c>
      <c r="I285" s="30">
        <f>ROUND(G285*H285,6)</f>
        <v>0</v>
      </c>
      <c r="L285" s="32">
        <v>0</v>
      </c>
      <c r="M285" s="27">
        <f>ROUND(ROUND(L285,2)*ROUND(G285,3),2)</f>
        <v>0</v>
      </c>
      <c r="N285" s="30" t="s">
        <v>63</v>
      </c>
      <c r="O285">
        <f>(M285*21)/100</f>
        <v>0</v>
      </c>
      <c r="P285" t="s">
        <v>50</v>
      </c>
    </row>
    <row r="286" spans="1:16" ht="13.15" customHeight="1" x14ac:dyDescent="0.2">
      <c r="A286" s="33" t="s">
        <v>51</v>
      </c>
      <c r="E286" s="34" t="s">
        <v>332</v>
      </c>
    </row>
    <row r="287" spans="1:16" ht="13.15" customHeight="1" x14ac:dyDescent="0.2">
      <c r="A287" s="33" t="s">
        <v>52</v>
      </c>
      <c r="E287" s="35" t="s">
        <v>46</v>
      </c>
    </row>
    <row r="288" spans="1:16" ht="13.15" customHeight="1" x14ac:dyDescent="0.2">
      <c r="E288" s="34" t="s">
        <v>46</v>
      </c>
    </row>
    <row r="289" spans="1:16" ht="13.15" customHeight="1" x14ac:dyDescent="0.2">
      <c r="A289" t="s">
        <v>43</v>
      </c>
      <c r="B289" s="10" t="s">
        <v>333</v>
      </c>
      <c r="C289" s="10" t="s">
        <v>334</v>
      </c>
      <c r="D289" t="s">
        <v>46</v>
      </c>
      <c r="E289" s="29" t="s">
        <v>335</v>
      </c>
      <c r="F289" s="30" t="s">
        <v>336</v>
      </c>
      <c r="G289" s="31">
        <v>6</v>
      </c>
      <c r="H289" s="30">
        <v>1.0000000000000001E-5</v>
      </c>
      <c r="I289" s="30">
        <f>ROUND(G289*H289,6)</f>
        <v>6.0000000000000002E-5</v>
      </c>
      <c r="L289" s="32">
        <v>0</v>
      </c>
      <c r="M289" s="27">
        <f>ROUND(ROUND(L289,2)*ROUND(G289,3),2)</f>
        <v>0</v>
      </c>
      <c r="N289" s="30" t="s">
        <v>49</v>
      </c>
      <c r="O289">
        <f>(M289*21)/100</f>
        <v>0</v>
      </c>
      <c r="P289" t="s">
        <v>50</v>
      </c>
    </row>
    <row r="290" spans="1:16" ht="13.15" customHeight="1" x14ac:dyDescent="0.2">
      <c r="A290" s="33" t="s">
        <v>51</v>
      </c>
      <c r="E290" s="34" t="s">
        <v>335</v>
      </c>
    </row>
    <row r="291" spans="1:16" ht="13.15" customHeight="1" x14ac:dyDescent="0.2">
      <c r="A291" s="33" t="s">
        <v>52</v>
      </c>
      <c r="E291" s="35" t="s">
        <v>46</v>
      </c>
    </row>
    <row r="292" spans="1:16" ht="13.15" customHeight="1" x14ac:dyDescent="0.2">
      <c r="E292" s="34" t="s">
        <v>46</v>
      </c>
    </row>
    <row r="293" spans="1:16" ht="13.15" customHeight="1" x14ac:dyDescent="0.2">
      <c r="A293" t="s">
        <v>43</v>
      </c>
      <c r="B293" s="10" t="s">
        <v>337</v>
      </c>
      <c r="C293" s="10" t="s">
        <v>338</v>
      </c>
      <c r="D293" t="s">
        <v>46</v>
      </c>
      <c r="E293" s="29" t="s">
        <v>339</v>
      </c>
      <c r="F293" s="30" t="s">
        <v>336</v>
      </c>
      <c r="G293" s="31">
        <v>30</v>
      </c>
      <c r="H293" s="30">
        <v>1.0000000000000001E-5</v>
      </c>
      <c r="I293" s="30">
        <f>ROUND(G293*H293,6)</f>
        <v>2.9999999999999997E-4</v>
      </c>
      <c r="L293" s="32">
        <v>0</v>
      </c>
      <c r="M293" s="27">
        <f>ROUND(ROUND(L293,2)*ROUND(G293,3),2)</f>
        <v>0</v>
      </c>
      <c r="N293" s="30" t="s">
        <v>49</v>
      </c>
      <c r="O293">
        <f>(M293*21)/100</f>
        <v>0</v>
      </c>
      <c r="P293" t="s">
        <v>50</v>
      </c>
    </row>
    <row r="294" spans="1:16" ht="13.15" customHeight="1" x14ac:dyDescent="0.2">
      <c r="A294" s="33" t="s">
        <v>51</v>
      </c>
      <c r="E294" s="34" t="s">
        <v>339</v>
      </c>
    </row>
    <row r="295" spans="1:16" ht="13.15" customHeight="1" x14ac:dyDescent="0.2">
      <c r="A295" s="33" t="s">
        <v>52</v>
      </c>
      <c r="E295" s="35" t="s">
        <v>46</v>
      </c>
    </row>
    <row r="296" spans="1:16" ht="13.15" customHeight="1" x14ac:dyDescent="0.2">
      <c r="E296" s="34" t="s">
        <v>46</v>
      </c>
    </row>
    <row r="297" spans="1:16" ht="13.15" customHeight="1" x14ac:dyDescent="0.2">
      <c r="A297" t="s">
        <v>43</v>
      </c>
      <c r="B297" s="10" t="s">
        <v>340</v>
      </c>
      <c r="C297" s="10" t="s">
        <v>341</v>
      </c>
      <c r="D297" t="s">
        <v>46</v>
      </c>
      <c r="E297" s="29" t="s">
        <v>342</v>
      </c>
      <c r="F297" s="30" t="s">
        <v>90</v>
      </c>
      <c r="G297" s="31">
        <v>5</v>
      </c>
      <c r="H297" s="30">
        <v>1.0000000000000001E-5</v>
      </c>
      <c r="I297" s="30">
        <f>ROUND(G297*H297,6)</f>
        <v>5.0000000000000002E-5</v>
      </c>
      <c r="L297" s="32">
        <v>0</v>
      </c>
      <c r="M297" s="27">
        <f>ROUND(ROUND(L297,2)*ROUND(G297,3),2)</f>
        <v>0</v>
      </c>
      <c r="N297" s="30" t="s">
        <v>49</v>
      </c>
      <c r="O297">
        <f>(M297*21)/100</f>
        <v>0</v>
      </c>
      <c r="P297" t="s">
        <v>50</v>
      </c>
    </row>
    <row r="298" spans="1:16" ht="13.15" customHeight="1" x14ac:dyDescent="0.2">
      <c r="A298" s="33" t="s">
        <v>51</v>
      </c>
      <c r="E298" s="34" t="s">
        <v>342</v>
      </c>
    </row>
    <row r="299" spans="1:16" ht="13.15" customHeight="1" x14ac:dyDescent="0.2">
      <c r="A299" s="33" t="s">
        <v>52</v>
      </c>
      <c r="E299" s="35" t="s">
        <v>46</v>
      </c>
    </row>
    <row r="300" spans="1:16" ht="13.15" customHeight="1" x14ac:dyDescent="0.2">
      <c r="E300" s="34" t="s">
        <v>46</v>
      </c>
    </row>
    <row r="301" spans="1:16" ht="13.15" customHeight="1" x14ac:dyDescent="0.2">
      <c r="A301" t="s">
        <v>37</v>
      </c>
      <c r="C301" s="11" t="s">
        <v>343</v>
      </c>
      <c r="E301" s="28" t="s">
        <v>344</v>
      </c>
      <c r="J301" s="27">
        <f>0+J302+J383+J440+J449+J454+J459</f>
        <v>0</v>
      </c>
      <c r="K301" s="27">
        <f>0+K302+K383+K440+K449+K454+K459</f>
        <v>0</v>
      </c>
      <c r="L301" s="27">
        <f>0+L302+L383+L440+L449+L454+L459</f>
        <v>0</v>
      </c>
      <c r="M301" s="27">
        <f>0+M302+M383+M440+M449+M454+M459</f>
        <v>0</v>
      </c>
    </row>
    <row r="302" spans="1:16" ht="13.15" customHeight="1" x14ac:dyDescent="0.2">
      <c r="A302" t="s">
        <v>40</v>
      </c>
      <c r="C302" s="11" t="s">
        <v>345</v>
      </c>
      <c r="E302" s="28" t="s">
        <v>346</v>
      </c>
      <c r="J302" s="27">
        <f>0</f>
        <v>0</v>
      </c>
      <c r="K302" s="27">
        <f>0</f>
        <v>0</v>
      </c>
      <c r="L302" s="27">
        <f>0+L303+L307+L311+L315+L319+L323+L327+L331+L335+L339+L343+L347+L351+L355+L359+L363+L367+L371+L375+L379</f>
        <v>0</v>
      </c>
      <c r="M302" s="27">
        <f>0+M303+M307+M311+M315+M319+M323+M327+M331+M335+M339+M343+M347+M351+M355+M359+M363+M367+M371+M375+M379</f>
        <v>0</v>
      </c>
    </row>
    <row r="303" spans="1:16" ht="13.15" customHeight="1" x14ac:dyDescent="0.2">
      <c r="A303" t="s">
        <v>43</v>
      </c>
      <c r="B303" s="10" t="s">
        <v>59</v>
      </c>
      <c r="C303" s="10" t="s">
        <v>347</v>
      </c>
      <c r="D303" t="s">
        <v>46</v>
      </c>
      <c r="E303" s="29" t="s">
        <v>348</v>
      </c>
      <c r="F303" s="30" t="s">
        <v>62</v>
      </c>
      <c r="G303" s="31">
        <v>165</v>
      </c>
      <c r="H303" s="30">
        <v>0</v>
      </c>
      <c r="I303" s="30">
        <f>ROUND(G303*H303,6)</f>
        <v>0</v>
      </c>
      <c r="L303" s="32">
        <v>0</v>
      </c>
      <c r="M303" s="27">
        <f>ROUND(ROUND(L303,2)*ROUND(G303,3),2)</f>
        <v>0</v>
      </c>
      <c r="N303" s="30" t="s">
        <v>49</v>
      </c>
      <c r="O303">
        <f>(M303*21)/100</f>
        <v>0</v>
      </c>
      <c r="P303" t="s">
        <v>50</v>
      </c>
    </row>
    <row r="304" spans="1:16" ht="13.15" customHeight="1" x14ac:dyDescent="0.2">
      <c r="A304" s="33" t="s">
        <v>51</v>
      </c>
      <c r="E304" s="34" t="s">
        <v>348</v>
      </c>
    </row>
    <row r="305" spans="1:16" ht="13.15" customHeight="1" x14ac:dyDescent="0.2">
      <c r="A305" s="33" t="s">
        <v>52</v>
      </c>
      <c r="E305" s="35" t="s">
        <v>46</v>
      </c>
    </row>
    <row r="306" spans="1:16" ht="13.15" customHeight="1" x14ac:dyDescent="0.2">
      <c r="E306" s="34" t="s">
        <v>46</v>
      </c>
    </row>
    <row r="307" spans="1:16" ht="13.15" customHeight="1" x14ac:dyDescent="0.2">
      <c r="A307" t="s">
        <v>43</v>
      </c>
      <c r="B307" s="10" t="s">
        <v>293</v>
      </c>
      <c r="C307" s="10" t="s">
        <v>349</v>
      </c>
      <c r="D307" t="s">
        <v>46</v>
      </c>
      <c r="E307" s="29" t="s">
        <v>350</v>
      </c>
      <c r="F307" s="30" t="s">
        <v>62</v>
      </c>
      <c r="G307" s="31">
        <v>50</v>
      </c>
      <c r="H307" s="30">
        <v>0</v>
      </c>
      <c r="I307" s="30">
        <f>ROUND(G307*H307,6)</f>
        <v>0</v>
      </c>
      <c r="L307" s="32">
        <v>0</v>
      </c>
      <c r="M307" s="27">
        <f>ROUND(ROUND(L307,2)*ROUND(G307,3),2)</f>
        <v>0</v>
      </c>
      <c r="N307" s="30" t="s">
        <v>49</v>
      </c>
      <c r="O307">
        <f>(M307*21)/100</f>
        <v>0</v>
      </c>
      <c r="P307" t="s">
        <v>50</v>
      </c>
    </row>
    <row r="308" spans="1:16" ht="13.15" customHeight="1" x14ac:dyDescent="0.2">
      <c r="A308" s="33" t="s">
        <v>51</v>
      </c>
      <c r="E308" s="34" t="s">
        <v>350</v>
      </c>
    </row>
    <row r="309" spans="1:16" ht="13.15" customHeight="1" x14ac:dyDescent="0.2">
      <c r="A309" s="33" t="s">
        <v>52</v>
      </c>
      <c r="E309" s="35" t="s">
        <v>46</v>
      </c>
    </row>
    <row r="310" spans="1:16" ht="13.15" customHeight="1" x14ac:dyDescent="0.2">
      <c r="E310" s="34" t="s">
        <v>46</v>
      </c>
    </row>
    <row r="311" spans="1:16" ht="13.15" customHeight="1" x14ac:dyDescent="0.2">
      <c r="A311" t="s">
        <v>43</v>
      </c>
      <c r="B311" s="10" t="s">
        <v>351</v>
      </c>
      <c r="C311" s="10" t="s">
        <v>352</v>
      </c>
      <c r="D311" t="s">
        <v>46</v>
      </c>
      <c r="E311" s="29" t="s">
        <v>353</v>
      </c>
      <c r="F311" s="30" t="s">
        <v>354</v>
      </c>
      <c r="G311" s="31">
        <v>60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49</v>
      </c>
      <c r="O311">
        <f>(M311*21)/100</f>
        <v>0</v>
      </c>
      <c r="P311" t="s">
        <v>50</v>
      </c>
    </row>
    <row r="312" spans="1:16" ht="13.15" customHeight="1" x14ac:dyDescent="0.2">
      <c r="A312" s="33" t="s">
        <v>51</v>
      </c>
      <c r="E312" s="34" t="s">
        <v>353</v>
      </c>
    </row>
    <row r="313" spans="1:16" ht="13.15" customHeight="1" x14ac:dyDescent="0.2">
      <c r="A313" s="33" t="s">
        <v>52</v>
      </c>
      <c r="E313" s="35" t="s">
        <v>46</v>
      </c>
    </row>
    <row r="314" spans="1:16" ht="13.15" customHeight="1" x14ac:dyDescent="0.2">
      <c r="E314" s="34" t="s">
        <v>46</v>
      </c>
    </row>
    <row r="315" spans="1:16" ht="13.15" customHeight="1" x14ac:dyDescent="0.2">
      <c r="A315" t="s">
        <v>43</v>
      </c>
      <c r="B315" s="10" t="s">
        <v>69</v>
      </c>
      <c r="C315" s="10" t="s">
        <v>355</v>
      </c>
      <c r="D315" t="s">
        <v>46</v>
      </c>
      <c r="E315" s="29" t="s">
        <v>356</v>
      </c>
      <c r="F315" s="30" t="s">
        <v>62</v>
      </c>
      <c r="G315" s="31">
        <v>320</v>
      </c>
      <c r="H315" s="30">
        <v>0</v>
      </c>
      <c r="I315" s="30">
        <f>ROUND(G315*H315,6)</f>
        <v>0</v>
      </c>
      <c r="L315" s="32">
        <v>0</v>
      </c>
      <c r="M315" s="27">
        <f>ROUND(ROUND(L315,2)*ROUND(G315,3),2)</f>
        <v>0</v>
      </c>
      <c r="N315" s="30" t="s">
        <v>49</v>
      </c>
      <c r="O315">
        <f>(M315*21)/100</f>
        <v>0</v>
      </c>
      <c r="P315" t="s">
        <v>50</v>
      </c>
    </row>
    <row r="316" spans="1:16" ht="13.15" customHeight="1" x14ac:dyDescent="0.2">
      <c r="A316" s="33" t="s">
        <v>51</v>
      </c>
      <c r="E316" s="34" t="s">
        <v>356</v>
      </c>
    </row>
    <row r="317" spans="1:16" ht="13.15" customHeight="1" x14ac:dyDescent="0.2">
      <c r="A317" s="33" t="s">
        <v>52</v>
      </c>
      <c r="E317" s="35" t="s">
        <v>46</v>
      </c>
    </row>
    <row r="318" spans="1:16" ht="13.15" customHeight="1" x14ac:dyDescent="0.2">
      <c r="E318" s="34" t="s">
        <v>46</v>
      </c>
    </row>
    <row r="319" spans="1:16" ht="13.15" customHeight="1" x14ac:dyDescent="0.2">
      <c r="A319" t="s">
        <v>43</v>
      </c>
      <c r="B319" s="10" t="s">
        <v>74</v>
      </c>
      <c r="C319" s="10" t="s">
        <v>357</v>
      </c>
      <c r="D319" t="s">
        <v>46</v>
      </c>
      <c r="E319" s="29" t="s">
        <v>358</v>
      </c>
      <c r="F319" s="30" t="s">
        <v>354</v>
      </c>
      <c r="G319" s="31">
        <v>12</v>
      </c>
      <c r="H319" s="30">
        <v>0</v>
      </c>
      <c r="I319" s="30">
        <f>ROUND(G319*H319,6)</f>
        <v>0</v>
      </c>
      <c r="L319" s="32">
        <v>0</v>
      </c>
      <c r="M319" s="27">
        <f>ROUND(ROUND(L319,2)*ROUND(G319,3),2)</f>
        <v>0</v>
      </c>
      <c r="N319" s="30" t="s">
        <v>49</v>
      </c>
      <c r="O319">
        <f>(M319*21)/100</f>
        <v>0</v>
      </c>
      <c r="P319" t="s">
        <v>50</v>
      </c>
    </row>
    <row r="320" spans="1:16" ht="13.15" customHeight="1" x14ac:dyDescent="0.2">
      <c r="A320" s="33" t="s">
        <v>51</v>
      </c>
      <c r="E320" s="34" t="s">
        <v>358</v>
      </c>
    </row>
    <row r="321" spans="1:16" ht="13.15" customHeight="1" x14ac:dyDescent="0.2">
      <c r="A321" s="33" t="s">
        <v>52</v>
      </c>
      <c r="E321" s="35" t="s">
        <v>46</v>
      </c>
    </row>
    <row r="322" spans="1:16" ht="13.15" customHeight="1" x14ac:dyDescent="0.2">
      <c r="E322" s="34" t="s">
        <v>46</v>
      </c>
    </row>
    <row r="323" spans="1:16" ht="13.15" customHeight="1" x14ac:dyDescent="0.2">
      <c r="A323" t="s">
        <v>43</v>
      </c>
      <c r="B323" s="10" t="s">
        <v>359</v>
      </c>
      <c r="C323" s="10" t="s">
        <v>360</v>
      </c>
      <c r="D323" t="s">
        <v>46</v>
      </c>
      <c r="E323" s="29" t="s">
        <v>361</v>
      </c>
      <c r="F323" s="30" t="s">
        <v>354</v>
      </c>
      <c r="G323" s="31">
        <v>8</v>
      </c>
      <c r="H323" s="30">
        <v>0</v>
      </c>
      <c r="I323" s="30">
        <f>ROUND(G323*H323,6)</f>
        <v>0</v>
      </c>
      <c r="L323" s="32">
        <v>0</v>
      </c>
      <c r="M323" s="27">
        <f>ROUND(ROUND(L323,2)*ROUND(G323,3),2)</f>
        <v>0</v>
      </c>
      <c r="N323" s="30" t="s">
        <v>49</v>
      </c>
      <c r="O323">
        <f>(M323*21)/100</f>
        <v>0</v>
      </c>
      <c r="P323" t="s">
        <v>50</v>
      </c>
    </row>
    <row r="324" spans="1:16" ht="13.15" customHeight="1" x14ac:dyDescent="0.2">
      <c r="A324" s="33" t="s">
        <v>51</v>
      </c>
      <c r="E324" s="34" t="s">
        <v>361</v>
      </c>
    </row>
    <row r="325" spans="1:16" ht="13.15" customHeight="1" x14ac:dyDescent="0.2">
      <c r="A325" s="33" t="s">
        <v>52</v>
      </c>
      <c r="E325" s="35" t="s">
        <v>46</v>
      </c>
    </row>
    <row r="326" spans="1:16" ht="13.15" customHeight="1" x14ac:dyDescent="0.2">
      <c r="E326" s="34" t="s">
        <v>46</v>
      </c>
    </row>
    <row r="327" spans="1:16" ht="13.15" customHeight="1" x14ac:dyDescent="0.2">
      <c r="A327" t="s">
        <v>43</v>
      </c>
      <c r="B327" s="10" t="s">
        <v>362</v>
      </c>
      <c r="C327" s="10" t="s">
        <v>363</v>
      </c>
      <c r="D327" t="s">
        <v>46</v>
      </c>
      <c r="E327" s="29" t="s">
        <v>364</v>
      </c>
      <c r="F327" s="30" t="s">
        <v>354</v>
      </c>
      <c r="G327" s="31">
        <v>2</v>
      </c>
      <c r="H327" s="30">
        <v>0</v>
      </c>
      <c r="I327" s="30">
        <f>ROUND(G327*H327,6)</f>
        <v>0</v>
      </c>
      <c r="L327" s="32">
        <v>0</v>
      </c>
      <c r="M327" s="27">
        <f>ROUND(ROUND(L327,2)*ROUND(G327,3),2)</f>
        <v>0</v>
      </c>
      <c r="N327" s="30" t="s">
        <v>49</v>
      </c>
      <c r="O327">
        <f>(M327*21)/100</f>
        <v>0</v>
      </c>
      <c r="P327" t="s">
        <v>50</v>
      </c>
    </row>
    <row r="328" spans="1:16" ht="13.15" customHeight="1" x14ac:dyDescent="0.2">
      <c r="A328" s="33" t="s">
        <v>51</v>
      </c>
      <c r="E328" s="34" t="s">
        <v>364</v>
      </c>
    </row>
    <row r="329" spans="1:16" ht="13.15" customHeight="1" x14ac:dyDescent="0.2">
      <c r="A329" s="33" t="s">
        <v>52</v>
      </c>
      <c r="E329" s="35" t="s">
        <v>46</v>
      </c>
    </row>
    <row r="330" spans="1:16" ht="13.15" customHeight="1" x14ac:dyDescent="0.2">
      <c r="E330" s="34" t="s">
        <v>46</v>
      </c>
    </row>
    <row r="331" spans="1:16" ht="13.15" customHeight="1" x14ac:dyDescent="0.2">
      <c r="A331" t="s">
        <v>43</v>
      </c>
      <c r="B331" s="10" t="s">
        <v>365</v>
      </c>
      <c r="C331" s="10" t="s">
        <v>366</v>
      </c>
      <c r="D331" t="s">
        <v>46</v>
      </c>
      <c r="E331" s="29" t="s">
        <v>367</v>
      </c>
      <c r="F331" s="30" t="s">
        <v>354</v>
      </c>
      <c r="G331" s="31">
        <v>6</v>
      </c>
      <c r="H331" s="30">
        <v>0</v>
      </c>
      <c r="I331" s="30">
        <f>ROUND(G331*H331,6)</f>
        <v>0</v>
      </c>
      <c r="L331" s="32">
        <v>0</v>
      </c>
      <c r="M331" s="27">
        <f>ROUND(ROUND(L331,2)*ROUND(G331,3),2)</f>
        <v>0</v>
      </c>
      <c r="N331" s="30" t="s">
        <v>49</v>
      </c>
      <c r="O331">
        <f>(M331*21)/100</f>
        <v>0</v>
      </c>
      <c r="P331" t="s">
        <v>50</v>
      </c>
    </row>
    <row r="332" spans="1:16" ht="13.15" customHeight="1" x14ac:dyDescent="0.2">
      <c r="A332" s="33" t="s">
        <v>51</v>
      </c>
      <c r="E332" s="34" t="s">
        <v>367</v>
      </c>
    </row>
    <row r="333" spans="1:16" ht="13.15" customHeight="1" x14ac:dyDescent="0.2">
      <c r="A333" s="33" t="s">
        <v>52</v>
      </c>
      <c r="E333" s="35" t="s">
        <v>46</v>
      </c>
    </row>
    <row r="334" spans="1:16" ht="13.15" customHeight="1" x14ac:dyDescent="0.2">
      <c r="E334" s="34" t="s">
        <v>46</v>
      </c>
    </row>
    <row r="335" spans="1:16" ht="13.15" customHeight="1" x14ac:dyDescent="0.2">
      <c r="A335" t="s">
        <v>43</v>
      </c>
      <c r="B335" s="10" t="s">
        <v>368</v>
      </c>
      <c r="C335" s="10" t="s">
        <v>369</v>
      </c>
      <c r="D335" t="s">
        <v>46</v>
      </c>
      <c r="E335" s="29" t="s">
        <v>370</v>
      </c>
      <c r="F335" s="30" t="s">
        <v>354</v>
      </c>
      <c r="G335" s="31">
        <v>3</v>
      </c>
      <c r="H335" s="30">
        <v>0</v>
      </c>
      <c r="I335" s="30">
        <f>ROUND(G335*H335,6)</f>
        <v>0</v>
      </c>
      <c r="L335" s="32">
        <v>0</v>
      </c>
      <c r="M335" s="27">
        <f>ROUND(ROUND(L335,2)*ROUND(G335,3),2)</f>
        <v>0</v>
      </c>
      <c r="N335" s="30" t="s">
        <v>49</v>
      </c>
      <c r="O335">
        <f>(M335*21)/100</f>
        <v>0</v>
      </c>
      <c r="P335" t="s">
        <v>50</v>
      </c>
    </row>
    <row r="336" spans="1:16" ht="13.15" customHeight="1" x14ac:dyDescent="0.2">
      <c r="A336" s="33" t="s">
        <v>51</v>
      </c>
      <c r="E336" s="34" t="s">
        <v>370</v>
      </c>
    </row>
    <row r="337" spans="1:16" ht="13.15" customHeight="1" x14ac:dyDescent="0.2">
      <c r="A337" s="33" t="s">
        <v>52</v>
      </c>
      <c r="E337" s="35" t="s">
        <v>46</v>
      </c>
    </row>
    <row r="338" spans="1:16" ht="13.15" customHeight="1" x14ac:dyDescent="0.2">
      <c r="E338" s="34" t="s">
        <v>46</v>
      </c>
    </row>
    <row r="339" spans="1:16" ht="13.15" customHeight="1" x14ac:dyDescent="0.2">
      <c r="A339" t="s">
        <v>43</v>
      </c>
      <c r="B339" s="10" t="s">
        <v>371</v>
      </c>
      <c r="C339" s="10" t="s">
        <v>372</v>
      </c>
      <c r="D339" t="s">
        <v>46</v>
      </c>
      <c r="E339" s="29" t="s">
        <v>373</v>
      </c>
      <c r="F339" s="30" t="s">
        <v>62</v>
      </c>
      <c r="G339" s="31">
        <v>180</v>
      </c>
      <c r="H339" s="30">
        <v>0</v>
      </c>
      <c r="I339" s="30">
        <f>ROUND(G339*H339,6)</f>
        <v>0</v>
      </c>
      <c r="L339" s="32">
        <v>0</v>
      </c>
      <c r="M339" s="27">
        <f>ROUND(ROUND(L339,2)*ROUND(G339,3),2)</f>
        <v>0</v>
      </c>
      <c r="N339" s="30" t="s">
        <v>49</v>
      </c>
      <c r="O339">
        <f>(M339*21)/100</f>
        <v>0</v>
      </c>
      <c r="P339" t="s">
        <v>50</v>
      </c>
    </row>
    <row r="340" spans="1:16" ht="13.15" customHeight="1" x14ac:dyDescent="0.2">
      <c r="A340" s="33" t="s">
        <v>51</v>
      </c>
      <c r="E340" s="34" t="s">
        <v>373</v>
      </c>
    </row>
    <row r="341" spans="1:16" ht="13.15" customHeight="1" x14ac:dyDescent="0.2">
      <c r="A341" s="33" t="s">
        <v>52</v>
      </c>
      <c r="E341" s="35" t="s">
        <v>46</v>
      </c>
    </row>
    <row r="342" spans="1:16" ht="13.15" customHeight="1" x14ac:dyDescent="0.2">
      <c r="E342" s="34" t="s">
        <v>46</v>
      </c>
    </row>
    <row r="343" spans="1:16" ht="13.15" customHeight="1" x14ac:dyDescent="0.2">
      <c r="A343" t="s">
        <v>43</v>
      </c>
      <c r="B343" s="10" t="s">
        <v>374</v>
      </c>
      <c r="C343" s="10" t="s">
        <v>375</v>
      </c>
      <c r="D343" t="s">
        <v>46</v>
      </c>
      <c r="E343" s="29" t="s">
        <v>376</v>
      </c>
      <c r="F343" s="30" t="s">
        <v>62</v>
      </c>
      <c r="G343" s="31">
        <v>30</v>
      </c>
      <c r="H343" s="30">
        <v>0</v>
      </c>
      <c r="I343" s="30">
        <f>ROUND(G343*H343,6)</f>
        <v>0</v>
      </c>
      <c r="L343" s="32">
        <v>0</v>
      </c>
      <c r="M343" s="27">
        <f>ROUND(ROUND(L343,2)*ROUND(G343,3),2)</f>
        <v>0</v>
      </c>
      <c r="N343" s="30" t="s">
        <v>49</v>
      </c>
      <c r="O343">
        <f>(M343*21)/100</f>
        <v>0</v>
      </c>
      <c r="P343" t="s">
        <v>50</v>
      </c>
    </row>
    <row r="344" spans="1:16" ht="13.15" customHeight="1" x14ac:dyDescent="0.2">
      <c r="A344" s="33" t="s">
        <v>51</v>
      </c>
      <c r="E344" s="34" t="s">
        <v>376</v>
      </c>
    </row>
    <row r="345" spans="1:16" ht="13.15" customHeight="1" x14ac:dyDescent="0.2">
      <c r="A345" s="33" t="s">
        <v>52</v>
      </c>
      <c r="E345" s="35" t="s">
        <v>46</v>
      </c>
    </row>
    <row r="346" spans="1:16" ht="13.15" customHeight="1" x14ac:dyDescent="0.2">
      <c r="E346" s="34" t="s">
        <v>46</v>
      </c>
    </row>
    <row r="347" spans="1:16" ht="13.15" customHeight="1" x14ac:dyDescent="0.2">
      <c r="A347" t="s">
        <v>43</v>
      </c>
      <c r="B347" s="10" t="s">
        <v>377</v>
      </c>
      <c r="C347" s="10" t="s">
        <v>378</v>
      </c>
      <c r="D347" t="s">
        <v>46</v>
      </c>
      <c r="E347" s="29" t="s">
        <v>379</v>
      </c>
      <c r="F347" s="30" t="s">
        <v>329</v>
      </c>
      <c r="G347" s="31">
        <v>1</v>
      </c>
      <c r="H347" s="30">
        <v>0</v>
      </c>
      <c r="I347" s="30">
        <f>ROUND(G347*H347,6)</f>
        <v>0</v>
      </c>
      <c r="L347" s="32">
        <v>0</v>
      </c>
      <c r="M347" s="27">
        <f>ROUND(ROUND(L347,2)*ROUND(G347,3),2)</f>
        <v>0</v>
      </c>
      <c r="N347" s="30" t="s">
        <v>49</v>
      </c>
      <c r="O347">
        <f>(M347*21)/100</f>
        <v>0</v>
      </c>
      <c r="P347" t="s">
        <v>50</v>
      </c>
    </row>
    <row r="348" spans="1:16" ht="13.15" customHeight="1" x14ac:dyDescent="0.2">
      <c r="A348" s="33" t="s">
        <v>51</v>
      </c>
      <c r="E348" s="34" t="s">
        <v>379</v>
      </c>
    </row>
    <row r="349" spans="1:16" ht="13.15" customHeight="1" x14ac:dyDescent="0.2">
      <c r="A349" s="33" t="s">
        <v>52</v>
      </c>
      <c r="E349" s="35" t="s">
        <v>46</v>
      </c>
    </row>
    <row r="350" spans="1:16" ht="13.15" customHeight="1" x14ac:dyDescent="0.2">
      <c r="E350" s="34" t="s">
        <v>46</v>
      </c>
    </row>
    <row r="351" spans="1:16" ht="13.15" customHeight="1" x14ac:dyDescent="0.2">
      <c r="A351" t="s">
        <v>43</v>
      </c>
      <c r="B351" s="10" t="s">
        <v>380</v>
      </c>
      <c r="C351" s="10" t="s">
        <v>381</v>
      </c>
      <c r="D351" t="s">
        <v>46</v>
      </c>
      <c r="E351" s="29" t="s">
        <v>382</v>
      </c>
      <c r="F351" s="30" t="s">
        <v>329</v>
      </c>
      <c r="G351" s="31">
        <v>1</v>
      </c>
      <c r="H351" s="30">
        <v>0</v>
      </c>
      <c r="I351" s="30">
        <f>ROUND(G351*H351,6)</f>
        <v>0</v>
      </c>
      <c r="L351" s="32">
        <v>0</v>
      </c>
      <c r="M351" s="27">
        <f>ROUND(ROUND(L351,2)*ROUND(G351,3),2)</f>
        <v>0</v>
      </c>
      <c r="N351" s="30" t="s">
        <v>49</v>
      </c>
      <c r="O351">
        <f>(M351*21)/100</f>
        <v>0</v>
      </c>
      <c r="P351" t="s">
        <v>50</v>
      </c>
    </row>
    <row r="352" spans="1:16" ht="13.15" customHeight="1" x14ac:dyDescent="0.2">
      <c r="A352" s="33" t="s">
        <v>51</v>
      </c>
      <c r="E352" s="34" t="s">
        <v>382</v>
      </c>
    </row>
    <row r="353" spans="1:16" ht="13.15" customHeight="1" x14ac:dyDescent="0.2">
      <c r="A353" s="33" t="s">
        <v>52</v>
      </c>
      <c r="E353" s="35" t="s">
        <v>46</v>
      </c>
    </row>
    <row r="354" spans="1:16" ht="13.15" customHeight="1" x14ac:dyDescent="0.2">
      <c r="E354" s="34" t="s">
        <v>46</v>
      </c>
    </row>
    <row r="355" spans="1:16" ht="13.15" customHeight="1" x14ac:dyDescent="0.2">
      <c r="A355" t="s">
        <v>43</v>
      </c>
      <c r="B355" s="10" t="s">
        <v>316</v>
      </c>
      <c r="C355" s="10" t="s">
        <v>383</v>
      </c>
      <c r="D355" t="s">
        <v>46</v>
      </c>
      <c r="E355" s="29" t="s">
        <v>384</v>
      </c>
      <c r="F355" s="30" t="s">
        <v>354</v>
      </c>
      <c r="G355" s="31">
        <v>6</v>
      </c>
      <c r="H355" s="30">
        <v>0</v>
      </c>
      <c r="I355" s="30">
        <f>ROUND(G355*H355,6)</f>
        <v>0</v>
      </c>
      <c r="L355" s="32">
        <v>0</v>
      </c>
      <c r="M355" s="27">
        <f>ROUND(ROUND(L355,2)*ROUND(G355,3),2)</f>
        <v>0</v>
      </c>
      <c r="N355" s="30" t="s">
        <v>49</v>
      </c>
      <c r="O355">
        <f>(M355*21)/100</f>
        <v>0</v>
      </c>
      <c r="P355" t="s">
        <v>50</v>
      </c>
    </row>
    <row r="356" spans="1:16" ht="13.15" customHeight="1" x14ac:dyDescent="0.2">
      <c r="A356" s="33" t="s">
        <v>51</v>
      </c>
      <c r="E356" s="34" t="s">
        <v>384</v>
      </c>
    </row>
    <row r="357" spans="1:16" ht="13.15" customHeight="1" x14ac:dyDescent="0.2">
      <c r="A357" s="33" t="s">
        <v>52</v>
      </c>
      <c r="E357" s="35" t="s">
        <v>46</v>
      </c>
    </row>
    <row r="358" spans="1:16" ht="13.15" customHeight="1" x14ac:dyDescent="0.2">
      <c r="E358" s="34" t="s">
        <v>46</v>
      </c>
    </row>
    <row r="359" spans="1:16" ht="13.15" customHeight="1" x14ac:dyDescent="0.2">
      <c r="A359" t="s">
        <v>43</v>
      </c>
      <c r="B359" s="10" t="s">
        <v>385</v>
      </c>
      <c r="C359" s="10" t="s">
        <v>386</v>
      </c>
      <c r="D359" t="s">
        <v>46</v>
      </c>
      <c r="E359" s="29" t="s">
        <v>387</v>
      </c>
      <c r="F359" s="30" t="s">
        <v>354</v>
      </c>
      <c r="G359" s="31">
        <v>6</v>
      </c>
      <c r="H359" s="30">
        <v>0</v>
      </c>
      <c r="I359" s="30">
        <f>ROUND(G359*H359,6)</f>
        <v>0</v>
      </c>
      <c r="L359" s="32">
        <v>0</v>
      </c>
      <c r="M359" s="27">
        <f>ROUND(ROUND(L359,2)*ROUND(G359,3),2)</f>
        <v>0</v>
      </c>
      <c r="N359" s="30" t="s">
        <v>49</v>
      </c>
      <c r="O359">
        <f>(M359*21)/100</f>
        <v>0</v>
      </c>
      <c r="P359" t="s">
        <v>50</v>
      </c>
    </row>
    <row r="360" spans="1:16" ht="13.15" customHeight="1" x14ac:dyDescent="0.2">
      <c r="A360" s="33" t="s">
        <v>51</v>
      </c>
      <c r="E360" s="34" t="s">
        <v>387</v>
      </c>
    </row>
    <row r="361" spans="1:16" ht="13.15" customHeight="1" x14ac:dyDescent="0.2">
      <c r="A361" s="33" t="s">
        <v>52</v>
      </c>
      <c r="E361" s="35" t="s">
        <v>46</v>
      </c>
    </row>
    <row r="362" spans="1:16" ht="13.15" customHeight="1" x14ac:dyDescent="0.2">
      <c r="E362" s="34" t="s">
        <v>46</v>
      </c>
    </row>
    <row r="363" spans="1:16" ht="13.15" customHeight="1" x14ac:dyDescent="0.2">
      <c r="A363" t="s">
        <v>43</v>
      </c>
      <c r="B363" s="10" t="s">
        <v>320</v>
      </c>
      <c r="C363" s="10" t="s">
        <v>388</v>
      </c>
      <c r="D363" t="s">
        <v>46</v>
      </c>
      <c r="E363" s="29" t="s">
        <v>389</v>
      </c>
      <c r="F363" s="30" t="s">
        <v>354</v>
      </c>
      <c r="G363" s="31">
        <v>2</v>
      </c>
      <c r="H363" s="30">
        <v>0</v>
      </c>
      <c r="I363" s="30">
        <f>ROUND(G363*H363,6)</f>
        <v>0</v>
      </c>
      <c r="L363" s="32">
        <v>0</v>
      </c>
      <c r="M363" s="27">
        <f>ROUND(ROUND(L363,2)*ROUND(G363,3),2)</f>
        <v>0</v>
      </c>
      <c r="N363" s="30" t="s">
        <v>49</v>
      </c>
      <c r="O363">
        <f>(M363*21)/100</f>
        <v>0</v>
      </c>
      <c r="P363" t="s">
        <v>50</v>
      </c>
    </row>
    <row r="364" spans="1:16" ht="13.15" customHeight="1" x14ac:dyDescent="0.2">
      <c r="A364" s="33" t="s">
        <v>51</v>
      </c>
      <c r="E364" s="34" t="s">
        <v>389</v>
      </c>
    </row>
    <row r="365" spans="1:16" ht="13.15" customHeight="1" x14ac:dyDescent="0.2">
      <c r="A365" s="33" t="s">
        <v>52</v>
      </c>
      <c r="E365" s="35" t="s">
        <v>46</v>
      </c>
    </row>
    <row r="366" spans="1:16" ht="13.15" customHeight="1" x14ac:dyDescent="0.2">
      <c r="E366" s="34" t="s">
        <v>46</v>
      </c>
    </row>
    <row r="367" spans="1:16" ht="13.15" customHeight="1" x14ac:dyDescent="0.2">
      <c r="A367" t="s">
        <v>43</v>
      </c>
      <c r="B367" s="10" t="s">
        <v>44</v>
      </c>
      <c r="C367" s="10" t="s">
        <v>390</v>
      </c>
      <c r="D367" t="s">
        <v>46</v>
      </c>
      <c r="E367" s="29" t="s">
        <v>391</v>
      </c>
      <c r="F367" s="30" t="s">
        <v>354</v>
      </c>
      <c r="G367" s="31">
        <v>6</v>
      </c>
      <c r="H367" s="30">
        <v>0</v>
      </c>
      <c r="I367" s="30">
        <f>ROUND(G367*H367,6)</f>
        <v>0</v>
      </c>
      <c r="L367" s="32">
        <v>0</v>
      </c>
      <c r="M367" s="27">
        <f>ROUND(ROUND(L367,2)*ROUND(G367,3),2)</f>
        <v>0</v>
      </c>
      <c r="N367" s="30" t="s">
        <v>49</v>
      </c>
      <c r="O367">
        <f>(M367*21)/100</f>
        <v>0</v>
      </c>
      <c r="P367" t="s">
        <v>50</v>
      </c>
    </row>
    <row r="368" spans="1:16" ht="13.15" customHeight="1" x14ac:dyDescent="0.2">
      <c r="A368" s="33" t="s">
        <v>51</v>
      </c>
      <c r="E368" s="34" t="s">
        <v>391</v>
      </c>
    </row>
    <row r="369" spans="1:16" ht="13.15" customHeight="1" x14ac:dyDescent="0.2">
      <c r="A369" s="33" t="s">
        <v>52</v>
      </c>
      <c r="E369" s="35" t="s">
        <v>46</v>
      </c>
    </row>
    <row r="370" spans="1:16" ht="13.15" customHeight="1" x14ac:dyDescent="0.2">
      <c r="E370" s="34" t="s">
        <v>46</v>
      </c>
    </row>
    <row r="371" spans="1:16" ht="13.15" customHeight="1" x14ac:dyDescent="0.2">
      <c r="A371" t="s">
        <v>43</v>
      </c>
      <c r="B371" s="10" t="s">
        <v>392</v>
      </c>
      <c r="C371" s="10" t="s">
        <v>393</v>
      </c>
      <c r="D371" t="s">
        <v>46</v>
      </c>
      <c r="E371" s="29" t="s">
        <v>394</v>
      </c>
      <c r="F371" s="30" t="s">
        <v>354</v>
      </c>
      <c r="G371" s="31">
        <v>2</v>
      </c>
      <c r="H371" s="30">
        <v>0</v>
      </c>
      <c r="I371" s="30">
        <f>ROUND(G371*H371,6)</f>
        <v>0</v>
      </c>
      <c r="L371" s="32">
        <v>0</v>
      </c>
      <c r="M371" s="27">
        <f>ROUND(ROUND(L371,2)*ROUND(G371,3),2)</f>
        <v>0</v>
      </c>
      <c r="N371" s="30" t="s">
        <v>49</v>
      </c>
      <c r="O371">
        <f>(M371*21)/100</f>
        <v>0</v>
      </c>
      <c r="P371" t="s">
        <v>50</v>
      </c>
    </row>
    <row r="372" spans="1:16" ht="13.15" customHeight="1" x14ac:dyDescent="0.2">
      <c r="A372" s="33" t="s">
        <v>51</v>
      </c>
      <c r="E372" s="34" t="s">
        <v>394</v>
      </c>
    </row>
    <row r="373" spans="1:16" ht="13.15" customHeight="1" x14ac:dyDescent="0.2">
      <c r="A373" s="33" t="s">
        <v>52</v>
      </c>
      <c r="E373" s="35" t="s">
        <v>46</v>
      </c>
    </row>
    <row r="374" spans="1:16" ht="13.15" customHeight="1" x14ac:dyDescent="0.2">
      <c r="E374" s="34" t="s">
        <v>46</v>
      </c>
    </row>
    <row r="375" spans="1:16" ht="13.15" customHeight="1" x14ac:dyDescent="0.2">
      <c r="A375" t="s">
        <v>43</v>
      </c>
      <c r="B375" s="10" t="s">
        <v>395</v>
      </c>
      <c r="C375" s="10" t="s">
        <v>396</v>
      </c>
      <c r="D375" t="s">
        <v>46</v>
      </c>
      <c r="E375" s="29" t="s">
        <v>397</v>
      </c>
      <c r="F375" s="30" t="s">
        <v>354</v>
      </c>
      <c r="G375" s="31">
        <v>6</v>
      </c>
      <c r="H375" s="30">
        <v>0</v>
      </c>
      <c r="I375" s="30">
        <f>ROUND(G375*H375,6)</f>
        <v>0</v>
      </c>
      <c r="L375" s="32">
        <v>0</v>
      </c>
      <c r="M375" s="27">
        <f>ROUND(ROUND(L375,2)*ROUND(G375,3),2)</f>
        <v>0</v>
      </c>
      <c r="N375" s="30" t="s">
        <v>49</v>
      </c>
      <c r="O375">
        <f>(M375*21)/100</f>
        <v>0</v>
      </c>
      <c r="P375" t="s">
        <v>50</v>
      </c>
    </row>
    <row r="376" spans="1:16" ht="13.15" customHeight="1" x14ac:dyDescent="0.2">
      <c r="A376" s="33" t="s">
        <v>51</v>
      </c>
      <c r="E376" s="34" t="s">
        <v>397</v>
      </c>
    </row>
    <row r="377" spans="1:16" ht="13.15" customHeight="1" x14ac:dyDescent="0.2">
      <c r="A377" s="33" t="s">
        <v>52</v>
      </c>
      <c r="E377" s="35" t="s">
        <v>46</v>
      </c>
    </row>
    <row r="378" spans="1:16" ht="13.15" customHeight="1" x14ac:dyDescent="0.2">
      <c r="E378" s="34" t="s">
        <v>46</v>
      </c>
    </row>
    <row r="379" spans="1:16" ht="13.15" customHeight="1" x14ac:dyDescent="0.2">
      <c r="A379" t="s">
        <v>43</v>
      </c>
      <c r="B379" s="10" t="s">
        <v>298</v>
      </c>
      <c r="C379" s="10" t="s">
        <v>398</v>
      </c>
      <c r="D379" t="s">
        <v>46</v>
      </c>
      <c r="E379" s="29" t="s">
        <v>399</v>
      </c>
      <c r="F379" s="30" t="s">
        <v>354</v>
      </c>
      <c r="G379" s="31">
        <v>1</v>
      </c>
      <c r="H379" s="30">
        <v>0</v>
      </c>
      <c r="I379" s="30">
        <f>ROUND(G379*H379,6)</f>
        <v>0</v>
      </c>
      <c r="L379" s="32">
        <v>0</v>
      </c>
      <c r="M379" s="27">
        <f>ROUND(ROUND(L379,2)*ROUND(G379,3),2)</f>
        <v>0</v>
      </c>
      <c r="N379" s="30" t="s">
        <v>49</v>
      </c>
      <c r="O379">
        <f>(M379*21)/100</f>
        <v>0</v>
      </c>
      <c r="P379" t="s">
        <v>50</v>
      </c>
    </row>
    <row r="380" spans="1:16" ht="13.15" customHeight="1" x14ac:dyDescent="0.2">
      <c r="A380" s="33" t="s">
        <v>51</v>
      </c>
      <c r="E380" s="34" t="s">
        <v>399</v>
      </c>
    </row>
    <row r="381" spans="1:16" ht="13.15" customHeight="1" x14ac:dyDescent="0.2">
      <c r="A381" s="33" t="s">
        <v>52</v>
      </c>
      <c r="E381" s="35" t="s">
        <v>46</v>
      </c>
    </row>
    <row r="382" spans="1:16" ht="13.15" customHeight="1" x14ac:dyDescent="0.2">
      <c r="E382" s="34" t="s">
        <v>46</v>
      </c>
    </row>
    <row r="383" spans="1:16" ht="13.15" customHeight="1" x14ac:dyDescent="0.2">
      <c r="A383" t="s">
        <v>40</v>
      </c>
      <c r="C383" s="11" t="s">
        <v>400</v>
      </c>
      <c r="E383" s="28" t="s">
        <v>401</v>
      </c>
      <c r="J383" s="27">
        <f>0</f>
        <v>0</v>
      </c>
      <c r="K383" s="27">
        <f>0</f>
        <v>0</v>
      </c>
      <c r="L383" s="27">
        <f>0+L384+L388+L392+L396+L400+L404+L408+L412+L416+L420+L424+L428+L432+L436</f>
        <v>0</v>
      </c>
      <c r="M383" s="27">
        <f>0+M384+M388+M392+M396+M400+M404+M408+M412+M416+M420+M424+M428+M432+M436</f>
        <v>0</v>
      </c>
    </row>
    <row r="384" spans="1:16" ht="13.15" customHeight="1" x14ac:dyDescent="0.2">
      <c r="A384" t="s">
        <v>43</v>
      </c>
      <c r="B384" s="10" t="s">
        <v>402</v>
      </c>
      <c r="C384" s="10" t="s">
        <v>403</v>
      </c>
      <c r="D384" t="s">
        <v>46</v>
      </c>
      <c r="E384" s="29" t="s">
        <v>404</v>
      </c>
      <c r="F384" s="30" t="s">
        <v>62</v>
      </c>
      <c r="G384" s="31">
        <v>180</v>
      </c>
      <c r="H384" s="30">
        <v>0</v>
      </c>
      <c r="I384" s="30">
        <f>ROUND(G384*H384,6)</f>
        <v>0</v>
      </c>
      <c r="L384" s="32">
        <v>0</v>
      </c>
      <c r="M384" s="27">
        <f>ROUND(ROUND(L384,2)*ROUND(G384,3),2)</f>
        <v>0</v>
      </c>
      <c r="N384" s="30" t="s">
        <v>49</v>
      </c>
      <c r="O384">
        <f>(M384*21)/100</f>
        <v>0</v>
      </c>
      <c r="P384" t="s">
        <v>50</v>
      </c>
    </row>
    <row r="385" spans="1:16" ht="13.15" customHeight="1" x14ac:dyDescent="0.2">
      <c r="A385" s="33" t="s">
        <v>51</v>
      </c>
      <c r="E385" s="34" t="s">
        <v>404</v>
      </c>
    </row>
    <row r="386" spans="1:16" ht="13.15" customHeight="1" x14ac:dyDescent="0.2">
      <c r="A386" s="33" t="s">
        <v>52</v>
      </c>
      <c r="E386" s="35" t="s">
        <v>46</v>
      </c>
    </row>
    <row r="387" spans="1:16" ht="13.15" customHeight="1" x14ac:dyDescent="0.2">
      <c r="E387" s="34" t="s">
        <v>46</v>
      </c>
    </row>
    <row r="388" spans="1:16" ht="13.15" customHeight="1" x14ac:dyDescent="0.2">
      <c r="A388" t="s">
        <v>43</v>
      </c>
      <c r="B388" s="10" t="s">
        <v>250</v>
      </c>
      <c r="C388" s="10" t="s">
        <v>405</v>
      </c>
      <c r="D388" t="s">
        <v>46</v>
      </c>
      <c r="E388" s="29" t="s">
        <v>406</v>
      </c>
      <c r="F388" s="30" t="s">
        <v>62</v>
      </c>
      <c r="G388" s="31">
        <v>30</v>
      </c>
      <c r="H388" s="30">
        <v>0</v>
      </c>
      <c r="I388" s="30">
        <f>ROUND(G388*H388,6)</f>
        <v>0</v>
      </c>
      <c r="L388" s="32">
        <v>0</v>
      </c>
      <c r="M388" s="27">
        <f>ROUND(ROUND(L388,2)*ROUND(G388,3),2)</f>
        <v>0</v>
      </c>
      <c r="N388" s="30" t="s">
        <v>49</v>
      </c>
      <c r="O388">
        <f>(M388*21)/100</f>
        <v>0</v>
      </c>
      <c r="P388" t="s">
        <v>50</v>
      </c>
    </row>
    <row r="389" spans="1:16" ht="13.15" customHeight="1" x14ac:dyDescent="0.2">
      <c r="A389" s="33" t="s">
        <v>51</v>
      </c>
      <c r="E389" s="34" t="s">
        <v>406</v>
      </c>
    </row>
    <row r="390" spans="1:16" ht="13.15" customHeight="1" x14ac:dyDescent="0.2">
      <c r="A390" s="33" t="s">
        <v>52</v>
      </c>
      <c r="E390" s="35" t="s">
        <v>46</v>
      </c>
    </row>
    <row r="391" spans="1:16" ht="13.15" customHeight="1" x14ac:dyDescent="0.2">
      <c r="E391" s="34" t="s">
        <v>46</v>
      </c>
    </row>
    <row r="392" spans="1:16" ht="13.15" customHeight="1" x14ac:dyDescent="0.2">
      <c r="A392" t="s">
        <v>43</v>
      </c>
      <c r="B392" s="10" t="s">
        <v>149</v>
      </c>
      <c r="C392" s="10" t="s">
        <v>407</v>
      </c>
      <c r="D392" t="s">
        <v>46</v>
      </c>
      <c r="E392" s="29" t="s">
        <v>408</v>
      </c>
      <c r="F392" s="30" t="s">
        <v>354</v>
      </c>
      <c r="G392" s="31">
        <v>8</v>
      </c>
      <c r="H392" s="30">
        <v>0</v>
      </c>
      <c r="I392" s="30">
        <f>ROUND(G392*H392,6)</f>
        <v>0</v>
      </c>
      <c r="L392" s="32">
        <v>0</v>
      </c>
      <c r="M392" s="27">
        <f>ROUND(ROUND(L392,2)*ROUND(G392,3),2)</f>
        <v>0</v>
      </c>
      <c r="N392" s="30" t="s">
        <v>49</v>
      </c>
      <c r="O392">
        <f>(M392*21)/100</f>
        <v>0</v>
      </c>
      <c r="P392" t="s">
        <v>50</v>
      </c>
    </row>
    <row r="393" spans="1:16" ht="13.15" customHeight="1" x14ac:dyDescent="0.2">
      <c r="A393" s="33" t="s">
        <v>51</v>
      </c>
      <c r="E393" s="34" t="s">
        <v>408</v>
      </c>
    </row>
    <row r="394" spans="1:16" ht="13.15" customHeight="1" x14ac:dyDescent="0.2">
      <c r="A394" s="33" t="s">
        <v>52</v>
      </c>
      <c r="E394" s="35" t="s">
        <v>46</v>
      </c>
    </row>
    <row r="395" spans="1:16" ht="13.15" customHeight="1" x14ac:dyDescent="0.2">
      <c r="E395" s="34" t="s">
        <v>46</v>
      </c>
    </row>
    <row r="396" spans="1:16" ht="13.15" customHeight="1" x14ac:dyDescent="0.2">
      <c r="A396" t="s">
        <v>43</v>
      </c>
      <c r="B396" s="10" t="s">
        <v>409</v>
      </c>
      <c r="C396" s="10" t="s">
        <v>410</v>
      </c>
      <c r="D396" t="s">
        <v>46</v>
      </c>
      <c r="E396" s="29" t="s">
        <v>411</v>
      </c>
      <c r="F396" s="30" t="s">
        <v>354</v>
      </c>
      <c r="G396" s="31">
        <v>8</v>
      </c>
      <c r="H396" s="30">
        <v>0</v>
      </c>
      <c r="I396" s="30">
        <f>ROUND(G396*H396,6)</f>
        <v>0</v>
      </c>
      <c r="L396" s="32">
        <v>0</v>
      </c>
      <c r="M396" s="27">
        <f>ROUND(ROUND(L396,2)*ROUND(G396,3),2)</f>
        <v>0</v>
      </c>
      <c r="N396" s="30" t="s">
        <v>49</v>
      </c>
      <c r="O396">
        <f>(M396*21)/100</f>
        <v>0</v>
      </c>
      <c r="P396" t="s">
        <v>50</v>
      </c>
    </row>
    <row r="397" spans="1:16" ht="13.15" customHeight="1" x14ac:dyDescent="0.2">
      <c r="A397" s="33" t="s">
        <v>51</v>
      </c>
      <c r="E397" s="34" t="s">
        <v>411</v>
      </c>
    </row>
    <row r="398" spans="1:16" ht="13.15" customHeight="1" x14ac:dyDescent="0.2">
      <c r="A398" s="33" t="s">
        <v>52</v>
      </c>
      <c r="E398" s="35" t="s">
        <v>46</v>
      </c>
    </row>
    <row r="399" spans="1:16" ht="13.15" customHeight="1" x14ac:dyDescent="0.2">
      <c r="E399" s="34" t="s">
        <v>46</v>
      </c>
    </row>
    <row r="400" spans="1:16" ht="13.15" customHeight="1" x14ac:dyDescent="0.2">
      <c r="A400" t="s">
        <v>43</v>
      </c>
      <c r="B400" s="10" t="s">
        <v>412</v>
      </c>
      <c r="C400" s="10" t="s">
        <v>413</v>
      </c>
      <c r="D400" t="s">
        <v>46</v>
      </c>
      <c r="E400" s="29" t="s">
        <v>414</v>
      </c>
      <c r="F400" s="30" t="s">
        <v>354</v>
      </c>
      <c r="G400" s="31">
        <v>3</v>
      </c>
      <c r="H400" s="30">
        <v>0</v>
      </c>
      <c r="I400" s="30">
        <f>ROUND(G400*H400,6)</f>
        <v>0</v>
      </c>
      <c r="L400" s="32">
        <v>0</v>
      </c>
      <c r="M400" s="27">
        <f>ROUND(ROUND(L400,2)*ROUND(G400,3),2)</f>
        <v>0</v>
      </c>
      <c r="N400" s="30" t="s">
        <v>49</v>
      </c>
      <c r="O400">
        <f>(M400*21)/100</f>
        <v>0</v>
      </c>
      <c r="P400" t="s">
        <v>50</v>
      </c>
    </row>
    <row r="401" spans="1:16" ht="13.15" customHeight="1" x14ac:dyDescent="0.2">
      <c r="A401" s="33" t="s">
        <v>51</v>
      </c>
      <c r="E401" s="34" t="s">
        <v>414</v>
      </c>
    </row>
    <row r="402" spans="1:16" ht="13.15" customHeight="1" x14ac:dyDescent="0.2">
      <c r="A402" s="33" t="s">
        <v>52</v>
      </c>
      <c r="E402" s="35" t="s">
        <v>46</v>
      </c>
    </row>
    <row r="403" spans="1:16" ht="13.15" customHeight="1" x14ac:dyDescent="0.2">
      <c r="E403" s="34" t="s">
        <v>46</v>
      </c>
    </row>
    <row r="404" spans="1:16" ht="13.15" customHeight="1" x14ac:dyDescent="0.2">
      <c r="A404" t="s">
        <v>43</v>
      </c>
      <c r="B404" s="10" t="s">
        <v>246</v>
      </c>
      <c r="C404" s="10" t="s">
        <v>415</v>
      </c>
      <c r="D404" t="s">
        <v>46</v>
      </c>
      <c r="E404" s="29" t="s">
        <v>416</v>
      </c>
      <c r="F404" s="30" t="s">
        <v>354</v>
      </c>
      <c r="G404" s="31">
        <v>15</v>
      </c>
      <c r="H404" s="30">
        <v>0</v>
      </c>
      <c r="I404" s="30">
        <f>ROUND(G404*H404,6)</f>
        <v>0</v>
      </c>
      <c r="L404" s="32">
        <v>0</v>
      </c>
      <c r="M404" s="27">
        <f>ROUND(ROUND(L404,2)*ROUND(G404,3),2)</f>
        <v>0</v>
      </c>
      <c r="N404" s="30" t="s">
        <v>49</v>
      </c>
      <c r="O404">
        <f>(M404*21)/100</f>
        <v>0</v>
      </c>
      <c r="P404" t="s">
        <v>50</v>
      </c>
    </row>
    <row r="405" spans="1:16" ht="13.15" customHeight="1" x14ac:dyDescent="0.2">
      <c r="A405" s="33" t="s">
        <v>51</v>
      </c>
      <c r="E405" s="34" t="s">
        <v>416</v>
      </c>
    </row>
    <row r="406" spans="1:16" ht="13.15" customHeight="1" x14ac:dyDescent="0.2">
      <c r="A406" s="33" t="s">
        <v>52</v>
      </c>
      <c r="E406" s="35" t="s">
        <v>46</v>
      </c>
    </row>
    <row r="407" spans="1:16" ht="13.15" customHeight="1" x14ac:dyDescent="0.2">
      <c r="E407" s="34" t="s">
        <v>46</v>
      </c>
    </row>
    <row r="408" spans="1:16" ht="13.15" customHeight="1" x14ac:dyDescent="0.2">
      <c r="A408" t="s">
        <v>43</v>
      </c>
      <c r="B408" s="10" t="s">
        <v>417</v>
      </c>
      <c r="C408" s="10" t="s">
        <v>418</v>
      </c>
      <c r="D408" t="s">
        <v>46</v>
      </c>
      <c r="E408" s="29" t="s">
        <v>419</v>
      </c>
      <c r="F408" s="30" t="s">
        <v>354</v>
      </c>
      <c r="G408" s="31">
        <v>1</v>
      </c>
      <c r="H408" s="30">
        <v>0</v>
      </c>
      <c r="I408" s="30">
        <f>ROUND(G408*H408,6)</f>
        <v>0</v>
      </c>
      <c r="L408" s="32">
        <v>0</v>
      </c>
      <c r="M408" s="27">
        <f>ROUND(ROUND(L408,2)*ROUND(G408,3),2)</f>
        <v>0</v>
      </c>
      <c r="N408" s="30" t="s">
        <v>49</v>
      </c>
      <c r="O408">
        <f>(M408*21)/100</f>
        <v>0</v>
      </c>
      <c r="P408" t="s">
        <v>50</v>
      </c>
    </row>
    <row r="409" spans="1:16" ht="13.15" customHeight="1" x14ac:dyDescent="0.2">
      <c r="A409" s="33" t="s">
        <v>51</v>
      </c>
      <c r="E409" s="34" t="s">
        <v>419</v>
      </c>
    </row>
    <row r="410" spans="1:16" ht="13.15" customHeight="1" x14ac:dyDescent="0.2">
      <c r="A410" s="33" t="s">
        <v>52</v>
      </c>
      <c r="E410" s="35" t="s">
        <v>46</v>
      </c>
    </row>
    <row r="411" spans="1:16" ht="13.15" customHeight="1" x14ac:dyDescent="0.2">
      <c r="E411" s="34" t="s">
        <v>46</v>
      </c>
    </row>
    <row r="412" spans="1:16" ht="13.15" customHeight="1" x14ac:dyDescent="0.2">
      <c r="A412" t="s">
        <v>43</v>
      </c>
      <c r="B412" s="10" t="s">
        <v>420</v>
      </c>
      <c r="C412" s="10" t="s">
        <v>421</v>
      </c>
      <c r="D412" t="s">
        <v>46</v>
      </c>
      <c r="E412" s="29" t="s">
        <v>422</v>
      </c>
      <c r="F412" s="30" t="s">
        <v>354</v>
      </c>
      <c r="G412" s="31">
        <v>12</v>
      </c>
      <c r="H412" s="30">
        <v>0</v>
      </c>
      <c r="I412" s="30">
        <f>ROUND(G412*H412,6)</f>
        <v>0</v>
      </c>
      <c r="L412" s="32">
        <v>0</v>
      </c>
      <c r="M412" s="27">
        <f>ROUND(ROUND(L412,2)*ROUND(G412,3),2)</f>
        <v>0</v>
      </c>
      <c r="N412" s="30" t="s">
        <v>49</v>
      </c>
      <c r="O412">
        <f>(M412*21)/100</f>
        <v>0</v>
      </c>
      <c r="P412" t="s">
        <v>50</v>
      </c>
    </row>
    <row r="413" spans="1:16" ht="13.15" customHeight="1" x14ac:dyDescent="0.2">
      <c r="A413" s="33" t="s">
        <v>51</v>
      </c>
      <c r="E413" s="34" t="s">
        <v>422</v>
      </c>
    </row>
    <row r="414" spans="1:16" ht="13.15" customHeight="1" x14ac:dyDescent="0.2">
      <c r="A414" s="33" t="s">
        <v>52</v>
      </c>
      <c r="E414" s="35" t="s">
        <v>46</v>
      </c>
    </row>
    <row r="415" spans="1:16" ht="13.15" customHeight="1" x14ac:dyDescent="0.2">
      <c r="E415" s="34" t="s">
        <v>46</v>
      </c>
    </row>
    <row r="416" spans="1:16" ht="13.15" customHeight="1" x14ac:dyDescent="0.2">
      <c r="A416" t="s">
        <v>43</v>
      </c>
      <c r="B416" s="10" t="s">
        <v>337</v>
      </c>
      <c r="C416" s="10" t="s">
        <v>423</v>
      </c>
      <c r="D416" t="s">
        <v>46</v>
      </c>
      <c r="E416" s="29" t="s">
        <v>424</v>
      </c>
      <c r="F416" s="30" t="s">
        <v>354</v>
      </c>
      <c r="G416" s="31">
        <v>6</v>
      </c>
      <c r="H416" s="30">
        <v>0</v>
      </c>
      <c r="I416" s="30">
        <f>ROUND(G416*H416,6)</f>
        <v>0</v>
      </c>
      <c r="L416" s="32">
        <v>0</v>
      </c>
      <c r="M416" s="27">
        <f>ROUND(ROUND(L416,2)*ROUND(G416,3),2)</f>
        <v>0</v>
      </c>
      <c r="N416" s="30" t="s">
        <v>49</v>
      </c>
      <c r="O416">
        <f>(M416*21)/100</f>
        <v>0</v>
      </c>
      <c r="P416" t="s">
        <v>50</v>
      </c>
    </row>
    <row r="417" spans="1:16" ht="13.15" customHeight="1" x14ac:dyDescent="0.2">
      <c r="A417" s="33" t="s">
        <v>51</v>
      </c>
      <c r="E417" s="34" t="s">
        <v>424</v>
      </c>
    </row>
    <row r="418" spans="1:16" ht="13.15" customHeight="1" x14ac:dyDescent="0.2">
      <c r="A418" s="33" t="s">
        <v>52</v>
      </c>
      <c r="E418" s="35" t="s">
        <v>46</v>
      </c>
    </row>
    <row r="419" spans="1:16" ht="13.15" customHeight="1" x14ac:dyDescent="0.2">
      <c r="E419" s="34" t="s">
        <v>46</v>
      </c>
    </row>
    <row r="420" spans="1:16" ht="13.15" customHeight="1" x14ac:dyDescent="0.2">
      <c r="A420" t="s">
        <v>43</v>
      </c>
      <c r="B420" s="10" t="s">
        <v>333</v>
      </c>
      <c r="C420" s="10" t="s">
        <v>423</v>
      </c>
      <c r="D420" t="s">
        <v>193</v>
      </c>
      <c r="E420" s="29" t="s">
        <v>424</v>
      </c>
      <c r="F420" s="30" t="s">
        <v>354</v>
      </c>
      <c r="G420" s="31">
        <v>2</v>
      </c>
      <c r="H420" s="30">
        <v>0</v>
      </c>
      <c r="I420" s="30">
        <f>ROUND(G420*H420,6)</f>
        <v>0</v>
      </c>
      <c r="L420" s="32">
        <v>0</v>
      </c>
      <c r="M420" s="27">
        <f>ROUND(ROUND(L420,2)*ROUND(G420,3),2)</f>
        <v>0</v>
      </c>
      <c r="N420" s="30" t="s">
        <v>49</v>
      </c>
      <c r="O420">
        <f>(M420*21)/100</f>
        <v>0</v>
      </c>
      <c r="P420" t="s">
        <v>50</v>
      </c>
    </row>
    <row r="421" spans="1:16" ht="13.15" customHeight="1" x14ac:dyDescent="0.2">
      <c r="A421" s="33" t="s">
        <v>51</v>
      </c>
      <c r="E421" s="34" t="s">
        <v>424</v>
      </c>
    </row>
    <row r="422" spans="1:16" ht="13.15" customHeight="1" x14ac:dyDescent="0.2">
      <c r="A422" s="33" t="s">
        <v>52</v>
      </c>
      <c r="E422" s="35" t="s">
        <v>46</v>
      </c>
    </row>
    <row r="423" spans="1:16" ht="13.15" customHeight="1" x14ac:dyDescent="0.2">
      <c r="E423" s="34" t="s">
        <v>46</v>
      </c>
    </row>
    <row r="424" spans="1:16" ht="13.15" customHeight="1" x14ac:dyDescent="0.2">
      <c r="A424" t="s">
        <v>43</v>
      </c>
      <c r="B424" s="10" t="s">
        <v>241</v>
      </c>
      <c r="C424" s="10" t="s">
        <v>425</v>
      </c>
      <c r="D424" t="s">
        <v>46</v>
      </c>
      <c r="E424" s="29" t="s">
        <v>426</v>
      </c>
      <c r="F424" s="30" t="s">
        <v>354</v>
      </c>
      <c r="G424" s="31">
        <v>12</v>
      </c>
      <c r="H424" s="30">
        <v>0</v>
      </c>
      <c r="I424" s="30">
        <f>ROUND(G424*H424,6)</f>
        <v>0</v>
      </c>
      <c r="L424" s="32">
        <v>0</v>
      </c>
      <c r="M424" s="27">
        <f>ROUND(ROUND(L424,2)*ROUND(G424,3),2)</f>
        <v>0</v>
      </c>
      <c r="N424" s="30" t="s">
        <v>49</v>
      </c>
      <c r="O424">
        <f>(M424*21)/100</f>
        <v>0</v>
      </c>
      <c r="P424" t="s">
        <v>50</v>
      </c>
    </row>
    <row r="425" spans="1:16" ht="13.15" customHeight="1" x14ac:dyDescent="0.2">
      <c r="A425" s="33" t="s">
        <v>51</v>
      </c>
      <c r="E425" s="34" t="s">
        <v>426</v>
      </c>
    </row>
    <row r="426" spans="1:16" ht="13.15" customHeight="1" x14ac:dyDescent="0.2">
      <c r="A426" s="33" t="s">
        <v>52</v>
      </c>
      <c r="E426" s="35" t="s">
        <v>46</v>
      </c>
    </row>
    <row r="427" spans="1:16" ht="13.15" customHeight="1" x14ac:dyDescent="0.2">
      <c r="E427" s="34" t="s">
        <v>46</v>
      </c>
    </row>
    <row r="428" spans="1:16" ht="13.15" customHeight="1" x14ac:dyDescent="0.2">
      <c r="A428" t="s">
        <v>43</v>
      </c>
      <c r="B428" s="10" t="s">
        <v>226</v>
      </c>
      <c r="C428" s="10" t="s">
        <v>427</v>
      </c>
      <c r="D428" t="s">
        <v>46</v>
      </c>
      <c r="E428" s="29" t="s">
        <v>428</v>
      </c>
      <c r="F428" s="30" t="s">
        <v>62</v>
      </c>
      <c r="G428" s="31">
        <v>165</v>
      </c>
      <c r="H428" s="30">
        <v>0</v>
      </c>
      <c r="I428" s="30">
        <f>ROUND(G428*H428,6)</f>
        <v>0</v>
      </c>
      <c r="L428" s="32">
        <v>0</v>
      </c>
      <c r="M428" s="27">
        <f>ROUND(ROUND(L428,2)*ROUND(G428,3),2)</f>
        <v>0</v>
      </c>
      <c r="N428" s="30" t="s">
        <v>49</v>
      </c>
      <c r="O428">
        <f>(M428*21)/100</f>
        <v>0</v>
      </c>
      <c r="P428" t="s">
        <v>50</v>
      </c>
    </row>
    <row r="429" spans="1:16" ht="13.15" customHeight="1" x14ac:dyDescent="0.2">
      <c r="A429" s="33" t="s">
        <v>51</v>
      </c>
      <c r="E429" s="34" t="s">
        <v>428</v>
      </c>
    </row>
    <row r="430" spans="1:16" ht="13.15" customHeight="1" x14ac:dyDescent="0.2">
      <c r="A430" s="33" t="s">
        <v>52</v>
      </c>
      <c r="E430" s="35" t="s">
        <v>46</v>
      </c>
    </row>
    <row r="431" spans="1:16" ht="13.15" customHeight="1" x14ac:dyDescent="0.2">
      <c r="E431" s="34" t="s">
        <v>46</v>
      </c>
    </row>
    <row r="432" spans="1:16" ht="13.15" customHeight="1" x14ac:dyDescent="0.2">
      <c r="A432" t="s">
        <v>43</v>
      </c>
      <c r="B432" s="10" t="s">
        <v>225</v>
      </c>
      <c r="C432" s="10" t="s">
        <v>429</v>
      </c>
      <c r="D432" t="s">
        <v>46</v>
      </c>
      <c r="E432" s="29" t="s">
        <v>430</v>
      </c>
      <c r="F432" s="30" t="s">
        <v>62</v>
      </c>
      <c r="G432" s="31">
        <v>50</v>
      </c>
      <c r="H432" s="30">
        <v>0</v>
      </c>
      <c r="I432" s="30">
        <f>ROUND(G432*H432,6)</f>
        <v>0</v>
      </c>
      <c r="L432" s="32">
        <v>0</v>
      </c>
      <c r="M432" s="27">
        <f>ROUND(ROUND(L432,2)*ROUND(G432,3),2)</f>
        <v>0</v>
      </c>
      <c r="N432" s="30" t="s">
        <v>49</v>
      </c>
      <c r="O432">
        <f>(M432*21)/100</f>
        <v>0</v>
      </c>
      <c r="P432" t="s">
        <v>50</v>
      </c>
    </row>
    <row r="433" spans="1:16" ht="13.15" customHeight="1" x14ac:dyDescent="0.2">
      <c r="A433" s="33" t="s">
        <v>51</v>
      </c>
      <c r="E433" s="34" t="s">
        <v>430</v>
      </c>
    </row>
    <row r="434" spans="1:16" ht="13.15" customHeight="1" x14ac:dyDescent="0.2">
      <c r="A434" s="33" t="s">
        <v>52</v>
      </c>
      <c r="E434" s="35" t="s">
        <v>46</v>
      </c>
    </row>
    <row r="435" spans="1:16" ht="13.15" customHeight="1" x14ac:dyDescent="0.2">
      <c r="E435" s="34" t="s">
        <v>46</v>
      </c>
    </row>
    <row r="436" spans="1:16" ht="13.15" customHeight="1" x14ac:dyDescent="0.2">
      <c r="A436" t="s">
        <v>43</v>
      </c>
      <c r="B436" s="10" t="s">
        <v>224</v>
      </c>
      <c r="C436" s="10" t="s">
        <v>431</v>
      </c>
      <c r="D436" t="s">
        <v>46</v>
      </c>
      <c r="E436" s="29" t="s">
        <v>432</v>
      </c>
      <c r="F436" s="30" t="s">
        <v>62</v>
      </c>
      <c r="G436" s="31">
        <v>320</v>
      </c>
      <c r="H436" s="30">
        <v>0</v>
      </c>
      <c r="I436" s="30">
        <f>ROUND(G436*H436,6)</f>
        <v>0</v>
      </c>
      <c r="L436" s="32">
        <v>0</v>
      </c>
      <c r="M436" s="27">
        <f>ROUND(ROUND(L436,2)*ROUND(G436,3),2)</f>
        <v>0</v>
      </c>
      <c r="N436" s="30" t="s">
        <v>49</v>
      </c>
      <c r="O436">
        <f>(M436*21)/100</f>
        <v>0</v>
      </c>
      <c r="P436" t="s">
        <v>50</v>
      </c>
    </row>
    <row r="437" spans="1:16" ht="13.15" customHeight="1" x14ac:dyDescent="0.2">
      <c r="A437" s="33" t="s">
        <v>51</v>
      </c>
      <c r="E437" s="34" t="s">
        <v>432</v>
      </c>
    </row>
    <row r="438" spans="1:16" ht="13.15" customHeight="1" x14ac:dyDescent="0.2">
      <c r="A438" s="33" t="s">
        <v>52</v>
      </c>
      <c r="E438" s="35" t="s">
        <v>46</v>
      </c>
    </row>
    <row r="439" spans="1:16" ht="13.15" customHeight="1" x14ac:dyDescent="0.2">
      <c r="E439" s="34" t="s">
        <v>46</v>
      </c>
    </row>
    <row r="440" spans="1:16" ht="13.15" customHeight="1" x14ac:dyDescent="0.2">
      <c r="A440" t="s">
        <v>40</v>
      </c>
      <c r="C440" s="11" t="s">
        <v>433</v>
      </c>
      <c r="E440" s="28" t="s">
        <v>434</v>
      </c>
      <c r="J440" s="27">
        <f>0</f>
        <v>0</v>
      </c>
      <c r="K440" s="27">
        <f>0</f>
        <v>0</v>
      </c>
      <c r="L440" s="27">
        <f>0+L441+L445</f>
        <v>0</v>
      </c>
      <c r="M440" s="27">
        <f>0+M441+M445</f>
        <v>0</v>
      </c>
    </row>
    <row r="441" spans="1:16" ht="13.15" customHeight="1" x14ac:dyDescent="0.2">
      <c r="A441" t="s">
        <v>43</v>
      </c>
      <c r="B441" s="10" t="s">
        <v>258</v>
      </c>
      <c r="C441" s="10" t="s">
        <v>435</v>
      </c>
      <c r="D441" t="s">
        <v>46</v>
      </c>
      <c r="E441" s="29" t="s">
        <v>436</v>
      </c>
      <c r="F441" s="30" t="s">
        <v>329</v>
      </c>
      <c r="G441" s="31">
        <v>1</v>
      </c>
      <c r="H441" s="30">
        <v>0</v>
      </c>
      <c r="I441" s="30">
        <f>ROUND(G441*H441,6)</f>
        <v>0</v>
      </c>
      <c r="L441" s="32">
        <v>0</v>
      </c>
      <c r="M441" s="27">
        <f>ROUND(ROUND(L441,2)*ROUND(G441,3),2)</f>
        <v>0</v>
      </c>
      <c r="N441" s="30" t="s">
        <v>63</v>
      </c>
      <c r="O441">
        <f>(M441*21)/100</f>
        <v>0</v>
      </c>
      <c r="P441" t="s">
        <v>50</v>
      </c>
    </row>
    <row r="442" spans="1:16" ht="13.15" customHeight="1" x14ac:dyDescent="0.2">
      <c r="A442" s="33" t="s">
        <v>51</v>
      </c>
      <c r="E442" s="34" t="s">
        <v>436</v>
      </c>
    </row>
    <row r="443" spans="1:16" ht="13.15" customHeight="1" x14ac:dyDescent="0.2">
      <c r="A443" s="33" t="s">
        <v>52</v>
      </c>
      <c r="E443" s="35" t="s">
        <v>46</v>
      </c>
    </row>
    <row r="444" spans="1:16" ht="13.15" customHeight="1" x14ac:dyDescent="0.2">
      <c r="E444" s="34" t="s">
        <v>46</v>
      </c>
    </row>
    <row r="445" spans="1:16" ht="13.15" customHeight="1" x14ac:dyDescent="0.2">
      <c r="A445" t="s">
        <v>43</v>
      </c>
      <c r="B445" s="10" t="s">
        <v>275</v>
      </c>
      <c r="C445" s="10" t="s">
        <v>437</v>
      </c>
      <c r="D445" t="s">
        <v>46</v>
      </c>
      <c r="E445" s="29" t="s">
        <v>438</v>
      </c>
      <c r="F445" s="30" t="s">
        <v>329</v>
      </c>
      <c r="G445" s="31">
        <v>1</v>
      </c>
      <c r="H445" s="30">
        <v>0</v>
      </c>
      <c r="I445" s="30">
        <f>ROUND(G445*H445,6)</f>
        <v>0</v>
      </c>
      <c r="L445" s="32">
        <v>0</v>
      </c>
      <c r="M445" s="27">
        <f>ROUND(ROUND(L445,2)*ROUND(G445,3),2)</f>
        <v>0</v>
      </c>
      <c r="N445" s="30" t="s">
        <v>49</v>
      </c>
      <c r="O445">
        <f>(M445*21)/100</f>
        <v>0</v>
      </c>
      <c r="P445" t="s">
        <v>50</v>
      </c>
    </row>
    <row r="446" spans="1:16" ht="13.15" customHeight="1" x14ac:dyDescent="0.2">
      <c r="A446" s="33" t="s">
        <v>51</v>
      </c>
      <c r="E446" s="34" t="s">
        <v>436</v>
      </c>
    </row>
    <row r="447" spans="1:16" ht="13.15" customHeight="1" x14ac:dyDescent="0.2">
      <c r="A447" s="33" t="s">
        <v>52</v>
      </c>
      <c r="E447" s="35" t="s">
        <v>46</v>
      </c>
    </row>
    <row r="448" spans="1:16" ht="13.15" customHeight="1" x14ac:dyDescent="0.2">
      <c r="E448" s="34" t="s">
        <v>46</v>
      </c>
    </row>
    <row r="449" spans="1:16" ht="13.15" customHeight="1" x14ac:dyDescent="0.2">
      <c r="A449" t="s">
        <v>40</v>
      </c>
      <c r="C449" s="11" t="s">
        <v>439</v>
      </c>
      <c r="E449" s="28" t="s">
        <v>332</v>
      </c>
      <c r="J449" s="27">
        <f>0</f>
        <v>0</v>
      </c>
      <c r="K449" s="27">
        <f>0</f>
        <v>0</v>
      </c>
      <c r="L449" s="27">
        <f>0+L450</f>
        <v>0</v>
      </c>
      <c r="M449" s="27">
        <f>0+M450</f>
        <v>0</v>
      </c>
    </row>
    <row r="450" spans="1:16" ht="13.15" customHeight="1" x14ac:dyDescent="0.2">
      <c r="A450" t="s">
        <v>43</v>
      </c>
      <c r="B450" s="10" t="s">
        <v>262</v>
      </c>
      <c r="C450" s="10" t="s">
        <v>331</v>
      </c>
      <c r="D450" t="s">
        <v>46</v>
      </c>
      <c r="E450" s="29" t="s">
        <v>332</v>
      </c>
      <c r="F450" s="30" t="s">
        <v>90</v>
      </c>
      <c r="G450" s="31">
        <v>3.25</v>
      </c>
      <c r="H450" s="30">
        <v>0</v>
      </c>
      <c r="I450" s="30">
        <f>ROUND(G450*H450,6)</f>
        <v>0</v>
      </c>
      <c r="L450" s="32">
        <v>0</v>
      </c>
      <c r="M450" s="27">
        <f>ROUND(ROUND(L450,2)*ROUND(G450,3),2)</f>
        <v>0</v>
      </c>
      <c r="N450" s="30" t="s">
        <v>63</v>
      </c>
      <c r="O450">
        <f>(M450*21)/100</f>
        <v>0</v>
      </c>
      <c r="P450" t="s">
        <v>50</v>
      </c>
    </row>
    <row r="451" spans="1:16" ht="13.15" customHeight="1" x14ac:dyDescent="0.2">
      <c r="A451" s="33" t="s">
        <v>51</v>
      </c>
      <c r="E451" s="34" t="s">
        <v>440</v>
      </c>
    </row>
    <row r="452" spans="1:16" ht="13.15" customHeight="1" x14ac:dyDescent="0.2">
      <c r="A452" s="33" t="s">
        <v>52</v>
      </c>
      <c r="E452" s="35" t="s">
        <v>46</v>
      </c>
    </row>
    <row r="453" spans="1:16" ht="13.15" customHeight="1" x14ac:dyDescent="0.2">
      <c r="E453" s="34" t="s">
        <v>46</v>
      </c>
    </row>
    <row r="454" spans="1:16" ht="13.15" customHeight="1" x14ac:dyDescent="0.2">
      <c r="A454" t="s">
        <v>40</v>
      </c>
      <c r="C454" s="11" t="s">
        <v>441</v>
      </c>
      <c r="E454" s="28" t="s">
        <v>442</v>
      </c>
      <c r="J454" s="27">
        <f>0</f>
        <v>0</v>
      </c>
      <c r="K454" s="27">
        <f>0</f>
        <v>0</v>
      </c>
      <c r="L454" s="27">
        <f>0+L455</f>
        <v>0</v>
      </c>
      <c r="M454" s="27">
        <f>0+M455</f>
        <v>0</v>
      </c>
    </row>
    <row r="455" spans="1:16" ht="13.15" customHeight="1" x14ac:dyDescent="0.2">
      <c r="A455" t="s">
        <v>43</v>
      </c>
      <c r="B455" s="10" t="s">
        <v>443</v>
      </c>
      <c r="C455" s="10" t="s">
        <v>444</v>
      </c>
      <c r="D455" t="s">
        <v>46</v>
      </c>
      <c r="E455" s="29" t="s">
        <v>445</v>
      </c>
      <c r="F455" s="30" t="s">
        <v>336</v>
      </c>
      <c r="G455" s="31">
        <v>5</v>
      </c>
      <c r="H455" s="30">
        <v>0</v>
      </c>
      <c r="I455" s="30">
        <f>ROUND(G455*H455,6)</f>
        <v>0</v>
      </c>
      <c r="L455" s="32">
        <v>0</v>
      </c>
      <c r="M455" s="27">
        <f>ROUND(ROUND(L455,2)*ROUND(G455,3),2)</f>
        <v>0</v>
      </c>
      <c r="N455" s="30" t="s">
        <v>49</v>
      </c>
      <c r="O455">
        <f>(M455*21)/100</f>
        <v>0</v>
      </c>
      <c r="P455" t="s">
        <v>50</v>
      </c>
    </row>
    <row r="456" spans="1:16" ht="13.15" customHeight="1" x14ac:dyDescent="0.2">
      <c r="A456" s="33" t="s">
        <v>51</v>
      </c>
      <c r="E456" s="34" t="s">
        <v>446</v>
      </c>
    </row>
    <row r="457" spans="1:16" ht="13.15" customHeight="1" x14ac:dyDescent="0.2">
      <c r="A457" s="33" t="s">
        <v>52</v>
      </c>
      <c r="E457" s="35" t="s">
        <v>46</v>
      </c>
    </row>
    <row r="458" spans="1:16" ht="13.15" customHeight="1" x14ac:dyDescent="0.2">
      <c r="E458" s="34" t="s">
        <v>46</v>
      </c>
    </row>
    <row r="459" spans="1:16" ht="13.15" customHeight="1" x14ac:dyDescent="0.2">
      <c r="A459" t="s">
        <v>40</v>
      </c>
      <c r="C459" s="11" t="s">
        <v>447</v>
      </c>
      <c r="E459" s="28" t="s">
        <v>448</v>
      </c>
      <c r="J459" s="27">
        <f>0</f>
        <v>0</v>
      </c>
      <c r="K459" s="27">
        <f>0</f>
        <v>0</v>
      </c>
      <c r="L459" s="27">
        <f>0+L460+L464</f>
        <v>0</v>
      </c>
      <c r="M459" s="27">
        <f>0+M460+M464</f>
        <v>0</v>
      </c>
    </row>
    <row r="460" spans="1:16" ht="13.15" customHeight="1" x14ac:dyDescent="0.2">
      <c r="A460" t="s">
        <v>43</v>
      </c>
      <c r="B460" s="10" t="s">
        <v>142</v>
      </c>
      <c r="C460" s="10" t="s">
        <v>449</v>
      </c>
      <c r="D460" t="s">
        <v>46</v>
      </c>
      <c r="E460" s="29" t="s">
        <v>448</v>
      </c>
      <c r="F460" s="30" t="s">
        <v>90</v>
      </c>
      <c r="G460" s="31">
        <v>0.8</v>
      </c>
      <c r="H460" s="30">
        <v>0</v>
      </c>
      <c r="I460" s="30">
        <f>ROUND(G460*H460,6)</f>
        <v>0</v>
      </c>
      <c r="L460" s="32">
        <v>0</v>
      </c>
      <c r="M460" s="27">
        <f>ROUND(ROUND(L460,2)*ROUND(G460,3),2)</f>
        <v>0</v>
      </c>
      <c r="N460" s="30" t="s">
        <v>63</v>
      </c>
      <c r="O460">
        <f>(M460*21)/100</f>
        <v>0</v>
      </c>
      <c r="P460" t="s">
        <v>50</v>
      </c>
    </row>
    <row r="461" spans="1:16" ht="13.15" customHeight="1" x14ac:dyDescent="0.2">
      <c r="A461" s="33" t="s">
        <v>51</v>
      </c>
      <c r="E461" s="34" t="s">
        <v>450</v>
      </c>
    </row>
    <row r="462" spans="1:16" ht="13.15" customHeight="1" x14ac:dyDescent="0.2">
      <c r="A462" s="33" t="s">
        <v>52</v>
      </c>
      <c r="E462" s="35" t="s">
        <v>46</v>
      </c>
    </row>
    <row r="463" spans="1:16" ht="13.15" customHeight="1" x14ac:dyDescent="0.2">
      <c r="E463" s="34" t="s">
        <v>46</v>
      </c>
    </row>
    <row r="464" spans="1:16" ht="13.15" customHeight="1" x14ac:dyDescent="0.2">
      <c r="A464" t="s">
        <v>43</v>
      </c>
      <c r="B464" s="10" t="s">
        <v>269</v>
      </c>
      <c r="C464" s="10" t="s">
        <v>451</v>
      </c>
      <c r="D464" t="s">
        <v>46</v>
      </c>
      <c r="E464" s="29" t="s">
        <v>452</v>
      </c>
      <c r="F464" s="30" t="s">
        <v>90</v>
      </c>
      <c r="G464" s="31">
        <v>5</v>
      </c>
      <c r="H464" s="30">
        <v>0</v>
      </c>
      <c r="I464" s="30">
        <f>ROUND(G464*H464,6)</f>
        <v>0</v>
      </c>
      <c r="L464" s="32">
        <v>0</v>
      </c>
      <c r="M464" s="27">
        <f>ROUND(ROUND(L464,2)*ROUND(G464,3),2)</f>
        <v>0</v>
      </c>
      <c r="N464" s="30" t="s">
        <v>49</v>
      </c>
      <c r="O464">
        <f>(M464*21)/100</f>
        <v>0</v>
      </c>
      <c r="P464" t="s">
        <v>50</v>
      </c>
    </row>
    <row r="465" spans="1:5" ht="13.15" customHeight="1" x14ac:dyDescent="0.2">
      <c r="A465" s="33" t="s">
        <v>51</v>
      </c>
      <c r="E465" s="34" t="s">
        <v>453</v>
      </c>
    </row>
    <row r="466" spans="1:5" ht="13.15" customHeight="1" x14ac:dyDescent="0.2">
      <c r="A466" s="33" t="s">
        <v>52</v>
      </c>
      <c r="E466" s="35" t="s">
        <v>46</v>
      </c>
    </row>
    <row r="467" spans="1:5" ht="13.15" customHeight="1" x14ac:dyDescent="0.2">
      <c r="E467" s="34" t="s">
        <v>46</v>
      </c>
    </row>
  </sheetData>
  <sheetProtection algorithmName="SHA-512" hashValue="kFE4DOdW4IScKFHqljphMUGo553VilGZibAlcgUGBErVE4GZa0Tqb8pyv2qbPEAzVqfMbpSqK8+aUzQ/xY0j4Q==" saltValue="nxxTOcyZFlSLZTKJjBeISw==" spinCount="100000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workbookViewId="0">
      <pane ySplit="7" topLeftCell="A8" activePane="bottomLeft" state="frozen"/>
      <selection pane="bottomLeft" activeCell="A8" sqref="A8"/>
    </sheetView>
  </sheetViews>
  <sheetFormatPr defaultColWidth="8.85546875" defaultRowHeight="13.15" customHeight="1" x14ac:dyDescent="0.2"/>
  <cols>
    <col min="1" max="1" width="8.8554687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8.85546875" hidden="1" customWidth="1"/>
  </cols>
  <sheetData>
    <row r="1" spans="1:16" ht="24.95" customHeight="1" x14ac:dyDescent="0.2">
      <c r="A1" s="16" t="s">
        <v>16</v>
      </c>
      <c r="B1" s="7"/>
      <c r="C1" s="3"/>
      <c r="D1" s="7"/>
      <c r="E1" s="4" t="s">
        <v>19</v>
      </c>
      <c r="F1" s="7"/>
      <c r="G1" s="7"/>
      <c r="H1" s="7"/>
      <c r="I1" s="7"/>
      <c r="J1" s="7"/>
      <c r="K1" s="7"/>
      <c r="L1" s="7"/>
      <c r="M1" s="7"/>
      <c r="N1" s="7"/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</row>
    <row r="3" spans="1:16" ht="15" customHeight="1" x14ac:dyDescent="0.25">
      <c r="A3" s="16" t="s">
        <v>17</v>
      </c>
      <c r="B3" s="20" t="s">
        <v>20</v>
      </c>
      <c r="C3" s="2" t="s">
        <v>2</v>
      </c>
      <c r="D3" s="5"/>
      <c r="E3" s="20" t="s">
        <v>3</v>
      </c>
      <c r="L3" s="17" t="s">
        <v>454</v>
      </c>
      <c r="M3" s="37">
        <f>0+K8+K13+M8+M13</f>
        <v>0</v>
      </c>
      <c r="N3" s="19" t="s">
        <v>13</v>
      </c>
    </row>
    <row r="4" spans="1:16" ht="15" customHeight="1" x14ac:dyDescent="0.25">
      <c r="A4" s="22" t="s">
        <v>18</v>
      </c>
      <c r="B4" s="23" t="s">
        <v>21</v>
      </c>
      <c r="C4" s="2" t="s">
        <v>454</v>
      </c>
      <c r="D4" s="5"/>
      <c r="E4" s="23" t="s">
        <v>455</v>
      </c>
    </row>
    <row r="5" spans="1:16" ht="13.15" customHeight="1" x14ac:dyDescent="0.2">
      <c r="A5" s="1" t="s">
        <v>22</v>
      </c>
      <c r="B5" s="1" t="s">
        <v>23</v>
      </c>
      <c r="C5" s="1" t="s">
        <v>24</v>
      </c>
      <c r="D5" s="1" t="s">
        <v>25</v>
      </c>
      <c r="E5" s="1" t="s">
        <v>26</v>
      </c>
      <c r="F5" s="1" t="s">
        <v>27</v>
      </c>
      <c r="G5" s="1" t="s">
        <v>28</v>
      </c>
      <c r="H5" s="1" t="s">
        <v>29</v>
      </c>
      <c r="I5" s="1" t="s">
        <v>30</v>
      </c>
      <c r="J5" s="1" t="s">
        <v>31</v>
      </c>
      <c r="K5" s="1"/>
      <c r="L5" s="1"/>
      <c r="M5" s="1"/>
      <c r="N5" s="1" t="s">
        <v>36</v>
      </c>
    </row>
    <row r="6" spans="1:16" ht="13.1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32</v>
      </c>
      <c r="K6" s="1"/>
      <c r="L6" s="1" t="s">
        <v>33</v>
      </c>
      <c r="M6" s="1"/>
      <c r="N6" s="1"/>
    </row>
    <row r="7" spans="1:16" ht="13.1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34</v>
      </c>
      <c r="K7" s="21" t="s">
        <v>35</v>
      </c>
      <c r="L7" s="21" t="s">
        <v>34</v>
      </c>
      <c r="M7" s="21" t="s">
        <v>35</v>
      </c>
      <c r="N7" s="1"/>
    </row>
    <row r="8" spans="1:16" ht="13.15" customHeight="1" x14ac:dyDescent="0.2">
      <c r="A8" t="s">
        <v>40</v>
      </c>
      <c r="C8" s="24" t="s">
        <v>102</v>
      </c>
      <c r="E8" s="26" t="s">
        <v>103</v>
      </c>
      <c r="J8" s="25">
        <f>0</f>
        <v>0</v>
      </c>
      <c r="K8" s="25">
        <f>0</f>
        <v>0</v>
      </c>
      <c r="L8" s="25">
        <f>0+L9</f>
        <v>0</v>
      </c>
      <c r="M8" s="25">
        <f>0+M9</f>
        <v>0</v>
      </c>
    </row>
    <row r="9" spans="1:16" ht="13.15" customHeight="1" x14ac:dyDescent="0.2">
      <c r="A9" t="s">
        <v>43</v>
      </c>
      <c r="B9" s="10" t="s">
        <v>308</v>
      </c>
      <c r="C9" s="10" t="s">
        <v>456</v>
      </c>
      <c r="D9" t="s">
        <v>46</v>
      </c>
      <c r="E9" s="29" t="s">
        <v>457</v>
      </c>
      <c r="F9" s="30" t="s">
        <v>90</v>
      </c>
      <c r="G9" s="31">
        <v>15</v>
      </c>
      <c r="H9" s="30">
        <v>0</v>
      </c>
      <c r="I9" s="30">
        <f>ROUND(G9*H9,6)</f>
        <v>0</v>
      </c>
      <c r="L9" s="32">
        <v>0</v>
      </c>
      <c r="M9" s="27">
        <f>ROUND(ROUND(L9,2)*ROUND(G9,3),2)</f>
        <v>0</v>
      </c>
      <c r="N9" s="30" t="s">
        <v>49</v>
      </c>
      <c r="O9">
        <f>(M9*21)/100</f>
        <v>0</v>
      </c>
      <c r="P9" t="s">
        <v>50</v>
      </c>
    </row>
    <row r="10" spans="1:16" ht="13.15" customHeight="1" x14ac:dyDescent="0.2">
      <c r="A10" s="33" t="s">
        <v>51</v>
      </c>
      <c r="E10" s="34" t="s">
        <v>457</v>
      </c>
    </row>
    <row r="11" spans="1:16" ht="13.15" customHeight="1" x14ac:dyDescent="0.2">
      <c r="A11" s="33" t="s">
        <v>52</v>
      </c>
      <c r="E11" s="35" t="s">
        <v>46</v>
      </c>
    </row>
    <row r="12" spans="1:16" ht="13.15" customHeight="1" x14ac:dyDescent="0.2">
      <c r="E12" s="34" t="s">
        <v>46</v>
      </c>
    </row>
    <row r="13" spans="1:16" ht="13.15" customHeight="1" x14ac:dyDescent="0.2">
      <c r="A13" t="s">
        <v>40</v>
      </c>
      <c r="C13" s="11" t="s">
        <v>22</v>
      </c>
      <c r="E13" s="28" t="s">
        <v>458</v>
      </c>
      <c r="J13" s="27">
        <f>0</f>
        <v>0</v>
      </c>
      <c r="K13" s="27">
        <f>0</f>
        <v>0</v>
      </c>
      <c r="L13" s="27">
        <f>0+L14+L18+L22+L26+L30+L34+L38+L42+L46+L50+L54+L58+L62+L66+L70+L74+L78+L82+L86+L90</f>
        <v>0</v>
      </c>
      <c r="M13" s="27">
        <f>0+M14+M18+M22+M26+M30+M34+M38+M42+M46+M50+M54+M58+M62+M66+M70+M74+M78+M82+M86+M90</f>
        <v>0</v>
      </c>
    </row>
    <row r="14" spans="1:16" ht="13.15" customHeight="1" x14ac:dyDescent="0.2">
      <c r="A14" t="s">
        <v>43</v>
      </c>
      <c r="B14" s="10" t="s">
        <v>193</v>
      </c>
      <c r="C14" s="10" t="s">
        <v>193</v>
      </c>
      <c r="D14" t="s">
        <v>46</v>
      </c>
      <c r="E14" s="29" t="s">
        <v>459</v>
      </c>
      <c r="F14" s="30" t="s">
        <v>354</v>
      </c>
      <c r="G14" s="31">
        <v>6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49</v>
      </c>
      <c r="O14">
        <f>(M14*21)/100</f>
        <v>0</v>
      </c>
      <c r="P14" t="s">
        <v>50</v>
      </c>
    </row>
    <row r="15" spans="1:16" ht="13.15" customHeight="1" x14ac:dyDescent="0.2">
      <c r="A15" s="33" t="s">
        <v>51</v>
      </c>
      <c r="E15" s="34" t="s">
        <v>459</v>
      </c>
    </row>
    <row r="16" spans="1:16" ht="13.15" customHeight="1" x14ac:dyDescent="0.2">
      <c r="A16" s="33" t="s">
        <v>52</v>
      </c>
      <c r="E16" s="35" t="s">
        <v>46</v>
      </c>
    </row>
    <row r="17" spans="1:16" ht="13.15" customHeight="1" x14ac:dyDescent="0.2">
      <c r="E17" s="34" t="s">
        <v>46</v>
      </c>
    </row>
    <row r="18" spans="1:16" ht="13.15" customHeight="1" x14ac:dyDescent="0.2">
      <c r="A18" t="s">
        <v>43</v>
      </c>
      <c r="B18" s="10" t="s">
        <v>316</v>
      </c>
      <c r="C18" s="10" t="s">
        <v>304</v>
      </c>
      <c r="D18" t="s">
        <v>46</v>
      </c>
      <c r="E18" s="29" t="s">
        <v>460</v>
      </c>
      <c r="F18" s="30" t="s">
        <v>354</v>
      </c>
      <c r="G18" s="31">
        <v>2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49</v>
      </c>
      <c r="O18">
        <f>(M18*21)/100</f>
        <v>0</v>
      </c>
      <c r="P18" t="s">
        <v>50</v>
      </c>
    </row>
    <row r="19" spans="1:16" ht="13.15" customHeight="1" x14ac:dyDescent="0.2">
      <c r="A19" s="33" t="s">
        <v>51</v>
      </c>
      <c r="E19" s="34" t="s">
        <v>460</v>
      </c>
    </row>
    <row r="20" spans="1:16" ht="13.15" customHeight="1" x14ac:dyDescent="0.2">
      <c r="A20" s="33" t="s">
        <v>52</v>
      </c>
      <c r="E20" s="35" t="s">
        <v>46</v>
      </c>
    </row>
    <row r="21" spans="1:16" ht="13.15" customHeight="1" x14ac:dyDescent="0.2">
      <c r="E21" s="34" t="s">
        <v>46</v>
      </c>
    </row>
    <row r="22" spans="1:16" ht="13.15" customHeight="1" x14ac:dyDescent="0.2">
      <c r="A22" t="s">
        <v>43</v>
      </c>
      <c r="B22" s="10" t="s">
        <v>320</v>
      </c>
      <c r="C22" s="10" t="s">
        <v>308</v>
      </c>
      <c r="D22" t="s">
        <v>46</v>
      </c>
      <c r="E22" s="29" t="s">
        <v>461</v>
      </c>
      <c r="F22" s="30" t="s">
        <v>354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49</v>
      </c>
      <c r="O22">
        <f>(M22*21)/100</f>
        <v>0</v>
      </c>
      <c r="P22" t="s">
        <v>50</v>
      </c>
    </row>
    <row r="23" spans="1:16" ht="13.15" customHeight="1" x14ac:dyDescent="0.2">
      <c r="A23" s="33" t="s">
        <v>51</v>
      </c>
      <c r="E23" s="34" t="s">
        <v>461</v>
      </c>
    </row>
    <row r="24" spans="1:16" ht="13.15" customHeight="1" x14ac:dyDescent="0.2">
      <c r="A24" s="33" t="s">
        <v>52</v>
      </c>
      <c r="E24" s="35" t="s">
        <v>46</v>
      </c>
    </row>
    <row r="25" spans="1:16" ht="13.15" customHeight="1" x14ac:dyDescent="0.2">
      <c r="E25" s="34" t="s">
        <v>46</v>
      </c>
    </row>
    <row r="26" spans="1:16" ht="13.15" customHeight="1" x14ac:dyDescent="0.2">
      <c r="A26" t="s">
        <v>43</v>
      </c>
      <c r="B26" s="10" t="s">
        <v>371</v>
      </c>
      <c r="C26" s="10" t="s">
        <v>312</v>
      </c>
      <c r="D26" t="s">
        <v>46</v>
      </c>
      <c r="E26" s="29" t="s">
        <v>462</v>
      </c>
      <c r="F26" s="30" t="s">
        <v>354</v>
      </c>
      <c r="G26" s="31">
        <v>4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49</v>
      </c>
      <c r="O26">
        <f>(M26*21)/100</f>
        <v>0</v>
      </c>
      <c r="P26" t="s">
        <v>50</v>
      </c>
    </row>
    <row r="27" spans="1:16" ht="13.15" customHeight="1" x14ac:dyDescent="0.2">
      <c r="A27" s="33" t="s">
        <v>51</v>
      </c>
      <c r="E27" s="34" t="s">
        <v>462</v>
      </c>
    </row>
    <row r="28" spans="1:16" ht="13.15" customHeight="1" x14ac:dyDescent="0.2">
      <c r="A28" s="33" t="s">
        <v>52</v>
      </c>
      <c r="E28" s="35" t="s">
        <v>46</v>
      </c>
    </row>
    <row r="29" spans="1:16" ht="13.15" customHeight="1" x14ac:dyDescent="0.2">
      <c r="E29" s="34" t="s">
        <v>46</v>
      </c>
    </row>
    <row r="30" spans="1:16" ht="13.15" customHeight="1" x14ac:dyDescent="0.2">
      <c r="A30" t="s">
        <v>43</v>
      </c>
      <c r="B30" s="10" t="s">
        <v>395</v>
      </c>
      <c r="C30" s="10" t="s">
        <v>316</v>
      </c>
      <c r="D30" t="s">
        <v>46</v>
      </c>
      <c r="E30" s="29" t="s">
        <v>463</v>
      </c>
      <c r="F30" s="30" t="s">
        <v>354</v>
      </c>
      <c r="G30" s="31">
        <v>16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49</v>
      </c>
      <c r="O30">
        <f>(M30*21)/100</f>
        <v>0</v>
      </c>
      <c r="P30" t="s">
        <v>50</v>
      </c>
    </row>
    <row r="31" spans="1:16" ht="13.15" customHeight="1" x14ac:dyDescent="0.2">
      <c r="A31" s="33" t="s">
        <v>51</v>
      </c>
      <c r="E31" s="34" t="s">
        <v>463</v>
      </c>
    </row>
    <row r="32" spans="1:16" ht="13.15" customHeight="1" x14ac:dyDescent="0.2">
      <c r="A32" s="33" t="s">
        <v>52</v>
      </c>
      <c r="E32" s="35" t="s">
        <v>46</v>
      </c>
    </row>
    <row r="33" spans="1:16" ht="13.15" customHeight="1" x14ac:dyDescent="0.2">
      <c r="E33" s="34" t="s">
        <v>46</v>
      </c>
    </row>
    <row r="34" spans="1:16" ht="13.15" customHeight="1" x14ac:dyDescent="0.2">
      <c r="A34" t="s">
        <v>43</v>
      </c>
      <c r="B34" s="10" t="s">
        <v>385</v>
      </c>
      <c r="C34" s="10" t="s">
        <v>320</v>
      </c>
      <c r="D34" t="s">
        <v>46</v>
      </c>
      <c r="E34" s="29" t="s">
        <v>464</v>
      </c>
      <c r="F34" s="30" t="s">
        <v>354</v>
      </c>
      <c r="G34" s="31">
        <v>4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49</v>
      </c>
      <c r="O34">
        <f>(M34*21)/100</f>
        <v>0</v>
      </c>
      <c r="P34" t="s">
        <v>50</v>
      </c>
    </row>
    <row r="35" spans="1:16" ht="13.15" customHeight="1" x14ac:dyDescent="0.2">
      <c r="A35" s="33" t="s">
        <v>51</v>
      </c>
      <c r="E35" s="34" t="s">
        <v>464</v>
      </c>
    </row>
    <row r="36" spans="1:16" ht="13.15" customHeight="1" x14ac:dyDescent="0.2">
      <c r="A36" s="33" t="s">
        <v>52</v>
      </c>
      <c r="E36" s="35" t="s">
        <v>46</v>
      </c>
    </row>
    <row r="37" spans="1:16" ht="13.15" customHeight="1" x14ac:dyDescent="0.2">
      <c r="E37" s="34" t="s">
        <v>46</v>
      </c>
    </row>
    <row r="38" spans="1:16" ht="13.15" customHeight="1" x14ac:dyDescent="0.2">
      <c r="A38" t="s">
        <v>43</v>
      </c>
      <c r="B38" s="10" t="s">
        <v>368</v>
      </c>
      <c r="C38" s="10" t="s">
        <v>371</v>
      </c>
      <c r="D38" t="s">
        <v>46</v>
      </c>
      <c r="E38" s="29" t="s">
        <v>465</v>
      </c>
      <c r="F38" s="30" t="s">
        <v>329</v>
      </c>
      <c r="G38" s="31">
        <v>1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49</v>
      </c>
      <c r="O38">
        <f>(M38*21)/100</f>
        <v>0</v>
      </c>
      <c r="P38" t="s">
        <v>50</v>
      </c>
    </row>
    <row r="39" spans="1:16" ht="13.15" customHeight="1" x14ac:dyDescent="0.2">
      <c r="A39" s="33" t="s">
        <v>51</v>
      </c>
      <c r="E39" s="34" t="s">
        <v>465</v>
      </c>
    </row>
    <row r="40" spans="1:16" ht="13.15" customHeight="1" x14ac:dyDescent="0.2">
      <c r="A40" s="33" t="s">
        <v>52</v>
      </c>
      <c r="E40" s="35" t="s">
        <v>46</v>
      </c>
    </row>
    <row r="41" spans="1:16" ht="13.15" customHeight="1" x14ac:dyDescent="0.2">
      <c r="E41" s="34" t="s">
        <v>46</v>
      </c>
    </row>
    <row r="42" spans="1:16" ht="13.15" customHeight="1" x14ac:dyDescent="0.2">
      <c r="A42" t="s">
        <v>43</v>
      </c>
      <c r="B42" s="10" t="s">
        <v>359</v>
      </c>
      <c r="C42" s="10" t="s">
        <v>395</v>
      </c>
      <c r="D42" t="s">
        <v>46</v>
      </c>
      <c r="E42" s="29" t="s">
        <v>466</v>
      </c>
      <c r="F42" s="30" t="s">
        <v>354</v>
      </c>
      <c r="G42" s="31">
        <v>14</v>
      </c>
      <c r="H42" s="30">
        <v>0</v>
      </c>
      <c r="I42" s="30">
        <f>ROUND(G42*H42,6)</f>
        <v>0</v>
      </c>
      <c r="L42" s="32">
        <v>0</v>
      </c>
      <c r="M42" s="27">
        <f>ROUND(ROUND(L42,2)*ROUND(G42,3),2)</f>
        <v>0</v>
      </c>
      <c r="N42" s="30" t="s">
        <v>49</v>
      </c>
      <c r="O42">
        <f>(M42*21)/100</f>
        <v>0</v>
      </c>
      <c r="P42" t="s">
        <v>50</v>
      </c>
    </row>
    <row r="43" spans="1:16" ht="13.15" customHeight="1" x14ac:dyDescent="0.2">
      <c r="A43" s="33" t="s">
        <v>51</v>
      </c>
      <c r="E43" s="34" t="s">
        <v>466</v>
      </c>
    </row>
    <row r="44" spans="1:16" ht="13.15" customHeight="1" x14ac:dyDescent="0.2">
      <c r="A44" s="33" t="s">
        <v>52</v>
      </c>
      <c r="E44" s="35" t="s">
        <v>46</v>
      </c>
    </row>
    <row r="45" spans="1:16" ht="13.15" customHeight="1" x14ac:dyDescent="0.2">
      <c r="E45" s="34" t="s">
        <v>46</v>
      </c>
    </row>
    <row r="46" spans="1:16" ht="13.15" customHeight="1" x14ac:dyDescent="0.2">
      <c r="A46" t="s">
        <v>43</v>
      </c>
      <c r="B46" s="10" t="s">
        <v>380</v>
      </c>
      <c r="C46" s="10" t="s">
        <v>385</v>
      </c>
      <c r="D46" t="s">
        <v>46</v>
      </c>
      <c r="E46" s="29" t="s">
        <v>467</v>
      </c>
      <c r="F46" s="30" t="s">
        <v>354</v>
      </c>
      <c r="G46" s="31">
        <v>7</v>
      </c>
      <c r="H46" s="30">
        <v>0</v>
      </c>
      <c r="I46" s="30">
        <f>ROUND(G46*H46,6)</f>
        <v>0</v>
      </c>
      <c r="L46" s="32">
        <v>0</v>
      </c>
      <c r="M46" s="27">
        <f>ROUND(ROUND(L46,2)*ROUND(G46,3),2)</f>
        <v>0</v>
      </c>
      <c r="N46" s="30" t="s">
        <v>49</v>
      </c>
      <c r="O46">
        <f>(M46*21)/100</f>
        <v>0</v>
      </c>
      <c r="P46" t="s">
        <v>50</v>
      </c>
    </row>
    <row r="47" spans="1:16" ht="13.15" customHeight="1" x14ac:dyDescent="0.2">
      <c r="A47" s="33" t="s">
        <v>51</v>
      </c>
      <c r="E47" s="34" t="s">
        <v>467</v>
      </c>
    </row>
    <row r="48" spans="1:16" ht="13.15" customHeight="1" x14ac:dyDescent="0.2">
      <c r="A48" s="33" t="s">
        <v>52</v>
      </c>
      <c r="E48" s="35" t="s">
        <v>46</v>
      </c>
    </row>
    <row r="49" spans="1:16" ht="13.15" customHeight="1" x14ac:dyDescent="0.2">
      <c r="E49" s="34" t="s">
        <v>46</v>
      </c>
    </row>
    <row r="50" spans="1:16" ht="13.15" customHeight="1" x14ac:dyDescent="0.2">
      <c r="A50" t="s">
        <v>43</v>
      </c>
      <c r="B50" s="10" t="s">
        <v>50</v>
      </c>
      <c r="C50" s="10" t="s">
        <v>50</v>
      </c>
      <c r="D50" t="s">
        <v>46</v>
      </c>
      <c r="E50" s="29" t="s">
        <v>468</v>
      </c>
      <c r="F50" s="30" t="s">
        <v>354</v>
      </c>
      <c r="G50" s="31">
        <v>6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49</v>
      </c>
      <c r="O50">
        <f>(M50*21)/100</f>
        <v>0</v>
      </c>
      <c r="P50" t="s">
        <v>50</v>
      </c>
    </row>
    <row r="51" spans="1:16" ht="13.15" customHeight="1" x14ac:dyDescent="0.2">
      <c r="A51" s="33" t="s">
        <v>51</v>
      </c>
      <c r="E51" s="34" t="s">
        <v>468</v>
      </c>
    </row>
    <row r="52" spans="1:16" ht="13.15" customHeight="1" x14ac:dyDescent="0.2">
      <c r="A52" s="33" t="s">
        <v>52</v>
      </c>
      <c r="E52" s="35" t="s">
        <v>46</v>
      </c>
    </row>
    <row r="53" spans="1:16" ht="13.15" customHeight="1" x14ac:dyDescent="0.2">
      <c r="E53" s="34" t="s">
        <v>46</v>
      </c>
    </row>
    <row r="54" spans="1:16" ht="13.15" customHeight="1" x14ac:dyDescent="0.2">
      <c r="A54" t="s">
        <v>43</v>
      </c>
      <c r="B54" s="10" t="s">
        <v>469</v>
      </c>
      <c r="C54" s="10" t="s">
        <v>469</v>
      </c>
      <c r="D54" t="s">
        <v>46</v>
      </c>
      <c r="E54" s="29" t="s">
        <v>470</v>
      </c>
      <c r="F54" s="30" t="s">
        <v>354</v>
      </c>
      <c r="G54" s="31">
        <v>6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49</v>
      </c>
      <c r="O54">
        <f>(M54*21)/100</f>
        <v>0</v>
      </c>
      <c r="P54" t="s">
        <v>50</v>
      </c>
    </row>
    <row r="55" spans="1:16" ht="13.15" customHeight="1" x14ac:dyDescent="0.2">
      <c r="A55" s="33" t="s">
        <v>51</v>
      </c>
      <c r="E55" s="34" t="s">
        <v>470</v>
      </c>
    </row>
    <row r="56" spans="1:16" ht="13.15" customHeight="1" x14ac:dyDescent="0.2">
      <c r="A56" s="33" t="s">
        <v>52</v>
      </c>
      <c r="E56" s="35" t="s">
        <v>46</v>
      </c>
    </row>
    <row r="57" spans="1:16" ht="13.15" customHeight="1" x14ac:dyDescent="0.2">
      <c r="E57" s="34" t="s">
        <v>46</v>
      </c>
    </row>
    <row r="58" spans="1:16" ht="13.15" customHeight="1" x14ac:dyDescent="0.2">
      <c r="A58" t="s">
        <v>43</v>
      </c>
      <c r="B58" s="10" t="s">
        <v>41</v>
      </c>
      <c r="C58" s="10" t="s">
        <v>471</v>
      </c>
      <c r="D58" t="s">
        <v>46</v>
      </c>
      <c r="E58" s="29" t="s">
        <v>472</v>
      </c>
      <c r="F58" s="30" t="s">
        <v>354</v>
      </c>
      <c r="G58" s="31">
        <v>1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49</v>
      </c>
      <c r="O58">
        <f>(M58*21)/100</f>
        <v>0</v>
      </c>
      <c r="P58" t="s">
        <v>50</v>
      </c>
    </row>
    <row r="59" spans="1:16" ht="13.15" customHeight="1" x14ac:dyDescent="0.2">
      <c r="A59" s="33" t="s">
        <v>51</v>
      </c>
      <c r="E59" s="34" t="s">
        <v>473</v>
      </c>
    </row>
    <row r="60" spans="1:16" ht="13.15" customHeight="1" x14ac:dyDescent="0.2">
      <c r="A60" s="33" t="s">
        <v>52</v>
      </c>
      <c r="E60" s="35" t="s">
        <v>46</v>
      </c>
    </row>
    <row r="61" spans="1:16" ht="13.15" customHeight="1" x14ac:dyDescent="0.2">
      <c r="E61" s="34" t="s">
        <v>46</v>
      </c>
    </row>
    <row r="62" spans="1:16" ht="13.15" customHeight="1" x14ac:dyDescent="0.2">
      <c r="A62" t="s">
        <v>43</v>
      </c>
      <c r="B62" s="10" t="s">
        <v>377</v>
      </c>
      <c r="C62" s="10" t="s">
        <v>474</v>
      </c>
      <c r="D62" t="s">
        <v>46</v>
      </c>
      <c r="E62" s="29" t="s">
        <v>475</v>
      </c>
      <c r="F62" s="30" t="s">
        <v>354</v>
      </c>
      <c r="G62" s="31">
        <v>2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49</v>
      </c>
      <c r="O62">
        <f>(M62*21)/100</f>
        <v>0</v>
      </c>
      <c r="P62" t="s">
        <v>50</v>
      </c>
    </row>
    <row r="63" spans="1:16" ht="13.15" customHeight="1" x14ac:dyDescent="0.2">
      <c r="A63" s="33" t="s">
        <v>51</v>
      </c>
      <c r="E63" s="34" t="s">
        <v>476</v>
      </c>
    </row>
    <row r="64" spans="1:16" ht="13.15" customHeight="1" x14ac:dyDescent="0.2">
      <c r="A64" s="33" t="s">
        <v>52</v>
      </c>
      <c r="E64" s="35" t="s">
        <v>46</v>
      </c>
    </row>
    <row r="65" spans="1:16" ht="13.15" customHeight="1" x14ac:dyDescent="0.2">
      <c r="E65" s="34" t="s">
        <v>46</v>
      </c>
    </row>
    <row r="66" spans="1:16" ht="13.15" customHeight="1" x14ac:dyDescent="0.2">
      <c r="A66" t="s">
        <v>43</v>
      </c>
      <c r="B66" s="10" t="s">
        <v>362</v>
      </c>
      <c r="C66" s="10" t="s">
        <v>477</v>
      </c>
      <c r="D66" t="s">
        <v>46</v>
      </c>
      <c r="E66" s="29" t="s">
        <v>478</v>
      </c>
      <c r="F66" s="30" t="s">
        <v>354</v>
      </c>
      <c r="G66" s="31">
        <v>1</v>
      </c>
      <c r="H66" s="30">
        <v>0</v>
      </c>
      <c r="I66" s="30">
        <f>ROUND(G66*H66,6)</f>
        <v>0</v>
      </c>
      <c r="L66" s="32">
        <v>0</v>
      </c>
      <c r="M66" s="27">
        <f>ROUND(ROUND(L66,2)*ROUND(G66,3),2)</f>
        <v>0</v>
      </c>
      <c r="N66" s="30" t="s">
        <v>49</v>
      </c>
      <c r="O66">
        <f>(M66*21)/100</f>
        <v>0</v>
      </c>
      <c r="P66" t="s">
        <v>50</v>
      </c>
    </row>
    <row r="67" spans="1:16" ht="13.15" customHeight="1" x14ac:dyDescent="0.2">
      <c r="A67" s="33" t="s">
        <v>51</v>
      </c>
      <c r="E67" s="34" t="s">
        <v>479</v>
      </c>
    </row>
    <row r="68" spans="1:16" ht="13.15" customHeight="1" x14ac:dyDescent="0.2">
      <c r="A68" s="33" t="s">
        <v>52</v>
      </c>
      <c r="E68" s="35" t="s">
        <v>46</v>
      </c>
    </row>
    <row r="69" spans="1:16" ht="13.15" customHeight="1" x14ac:dyDescent="0.2">
      <c r="E69" s="34" t="s">
        <v>46</v>
      </c>
    </row>
    <row r="70" spans="1:16" ht="13.15" customHeight="1" x14ac:dyDescent="0.2">
      <c r="A70" t="s">
        <v>43</v>
      </c>
      <c r="B70" s="10" t="s">
        <v>365</v>
      </c>
      <c r="C70" s="10" t="s">
        <v>480</v>
      </c>
      <c r="D70" t="s">
        <v>46</v>
      </c>
      <c r="E70" s="29" t="s">
        <v>481</v>
      </c>
      <c r="F70" s="30" t="s">
        <v>354</v>
      </c>
      <c r="G70" s="31">
        <v>1</v>
      </c>
      <c r="H70" s="30">
        <v>0</v>
      </c>
      <c r="I70" s="30">
        <f>ROUND(G70*H70,6)</f>
        <v>0</v>
      </c>
      <c r="L70" s="32">
        <v>0</v>
      </c>
      <c r="M70" s="27">
        <f>ROUND(ROUND(L70,2)*ROUND(G70,3),2)</f>
        <v>0</v>
      </c>
      <c r="N70" s="30" t="s">
        <v>49</v>
      </c>
      <c r="O70">
        <f>(M70*21)/100</f>
        <v>0</v>
      </c>
      <c r="P70" t="s">
        <v>50</v>
      </c>
    </row>
    <row r="71" spans="1:16" ht="13.15" customHeight="1" x14ac:dyDescent="0.2">
      <c r="A71" s="33" t="s">
        <v>51</v>
      </c>
      <c r="E71" s="34" t="s">
        <v>482</v>
      </c>
    </row>
    <row r="72" spans="1:16" ht="13.15" customHeight="1" x14ac:dyDescent="0.2">
      <c r="A72" s="33" t="s">
        <v>52</v>
      </c>
      <c r="E72" s="35" t="s">
        <v>46</v>
      </c>
    </row>
    <row r="73" spans="1:16" ht="13.15" customHeight="1" x14ac:dyDescent="0.2">
      <c r="E73" s="34" t="s">
        <v>46</v>
      </c>
    </row>
    <row r="74" spans="1:16" ht="13.15" customHeight="1" x14ac:dyDescent="0.2">
      <c r="A74" t="s">
        <v>43</v>
      </c>
      <c r="B74" s="10" t="s">
        <v>483</v>
      </c>
      <c r="C74" s="10" t="s">
        <v>484</v>
      </c>
      <c r="D74" t="s">
        <v>46</v>
      </c>
      <c r="E74" s="29" t="s">
        <v>485</v>
      </c>
      <c r="F74" s="30" t="s">
        <v>354</v>
      </c>
      <c r="G74" s="31">
        <v>10</v>
      </c>
      <c r="H74" s="30">
        <v>0</v>
      </c>
      <c r="I74" s="30">
        <f>ROUND(G74*H74,6)</f>
        <v>0</v>
      </c>
      <c r="L74" s="32">
        <v>0</v>
      </c>
      <c r="M74" s="27">
        <f>ROUND(ROUND(L74,2)*ROUND(G74,3),2)</f>
        <v>0</v>
      </c>
      <c r="N74" s="30" t="s">
        <v>49</v>
      </c>
      <c r="O74">
        <f>(M74*21)/100</f>
        <v>0</v>
      </c>
      <c r="P74" t="s">
        <v>50</v>
      </c>
    </row>
    <row r="75" spans="1:16" ht="13.15" customHeight="1" x14ac:dyDescent="0.2">
      <c r="A75" s="33" t="s">
        <v>51</v>
      </c>
      <c r="E75" s="34" t="s">
        <v>486</v>
      </c>
    </row>
    <row r="76" spans="1:16" ht="13.15" customHeight="1" x14ac:dyDescent="0.2">
      <c r="A76" s="33" t="s">
        <v>52</v>
      </c>
      <c r="E76" s="35" t="s">
        <v>46</v>
      </c>
    </row>
    <row r="77" spans="1:16" ht="13.15" customHeight="1" x14ac:dyDescent="0.2">
      <c r="E77" s="34" t="s">
        <v>46</v>
      </c>
    </row>
    <row r="78" spans="1:16" ht="13.15" customHeight="1" x14ac:dyDescent="0.2">
      <c r="A78" t="s">
        <v>43</v>
      </c>
      <c r="B78" s="10" t="s">
        <v>487</v>
      </c>
      <c r="C78" s="10" t="s">
        <v>41</v>
      </c>
      <c r="D78" t="s">
        <v>46</v>
      </c>
      <c r="E78" s="29" t="s">
        <v>488</v>
      </c>
      <c r="F78" s="30" t="s">
        <v>354</v>
      </c>
      <c r="G78" s="31">
        <v>3</v>
      </c>
      <c r="H78" s="30">
        <v>0</v>
      </c>
      <c r="I78" s="30">
        <f>ROUND(G78*H78,6)</f>
        <v>0</v>
      </c>
      <c r="L78" s="32">
        <v>0</v>
      </c>
      <c r="M78" s="27">
        <f>ROUND(ROUND(L78,2)*ROUND(G78,3),2)</f>
        <v>0</v>
      </c>
      <c r="N78" s="30" t="s">
        <v>49</v>
      </c>
      <c r="O78">
        <f>(M78*21)/100</f>
        <v>0</v>
      </c>
      <c r="P78" t="s">
        <v>50</v>
      </c>
    </row>
    <row r="79" spans="1:16" ht="13.15" customHeight="1" x14ac:dyDescent="0.2">
      <c r="A79" s="33" t="s">
        <v>51</v>
      </c>
      <c r="E79" s="34" t="s">
        <v>488</v>
      </c>
    </row>
    <row r="80" spans="1:16" ht="13.15" customHeight="1" x14ac:dyDescent="0.2">
      <c r="A80" s="33" t="s">
        <v>52</v>
      </c>
      <c r="E80" s="35" t="s">
        <v>46</v>
      </c>
    </row>
    <row r="81" spans="1:16" ht="13.15" customHeight="1" x14ac:dyDescent="0.2">
      <c r="E81" s="34" t="s">
        <v>46</v>
      </c>
    </row>
    <row r="82" spans="1:16" ht="13.15" customHeight="1" x14ac:dyDescent="0.2">
      <c r="A82" t="s">
        <v>43</v>
      </c>
      <c r="B82" s="10" t="s">
        <v>267</v>
      </c>
      <c r="C82" s="10" t="s">
        <v>483</v>
      </c>
      <c r="D82" t="s">
        <v>46</v>
      </c>
      <c r="E82" s="29" t="s">
        <v>489</v>
      </c>
      <c r="F82" s="30" t="s">
        <v>354</v>
      </c>
      <c r="G82" s="31">
        <v>4</v>
      </c>
      <c r="H82" s="30">
        <v>0</v>
      </c>
      <c r="I82" s="30">
        <f>ROUND(G82*H82,6)</f>
        <v>0</v>
      </c>
      <c r="L82" s="32">
        <v>0</v>
      </c>
      <c r="M82" s="27">
        <f>ROUND(ROUND(L82,2)*ROUND(G82,3),2)</f>
        <v>0</v>
      </c>
      <c r="N82" s="30" t="s">
        <v>49</v>
      </c>
      <c r="O82">
        <f>(M82*21)/100</f>
        <v>0</v>
      </c>
      <c r="P82" t="s">
        <v>50</v>
      </c>
    </row>
    <row r="83" spans="1:16" ht="13.15" customHeight="1" x14ac:dyDescent="0.2">
      <c r="A83" s="33" t="s">
        <v>51</v>
      </c>
      <c r="E83" s="34" t="s">
        <v>489</v>
      </c>
    </row>
    <row r="84" spans="1:16" ht="13.15" customHeight="1" x14ac:dyDescent="0.2">
      <c r="A84" s="33" t="s">
        <v>52</v>
      </c>
      <c r="E84" s="35" t="s">
        <v>46</v>
      </c>
    </row>
    <row r="85" spans="1:16" ht="13.15" customHeight="1" x14ac:dyDescent="0.2">
      <c r="E85" s="34" t="s">
        <v>46</v>
      </c>
    </row>
    <row r="86" spans="1:16" ht="13.15" customHeight="1" x14ac:dyDescent="0.2">
      <c r="A86" t="s">
        <v>43</v>
      </c>
      <c r="B86" s="10" t="s">
        <v>304</v>
      </c>
      <c r="C86" s="10" t="s">
        <v>487</v>
      </c>
      <c r="D86" t="s">
        <v>46</v>
      </c>
      <c r="E86" s="29" t="s">
        <v>490</v>
      </c>
      <c r="F86" s="30" t="s">
        <v>354</v>
      </c>
      <c r="G86" s="31">
        <v>16</v>
      </c>
      <c r="H86" s="30">
        <v>0</v>
      </c>
      <c r="I86" s="30">
        <f>ROUND(G86*H86,6)</f>
        <v>0</v>
      </c>
      <c r="L86" s="32">
        <v>0</v>
      </c>
      <c r="M86" s="27">
        <f>ROUND(ROUND(L86,2)*ROUND(G86,3),2)</f>
        <v>0</v>
      </c>
      <c r="N86" s="30" t="s">
        <v>49</v>
      </c>
      <c r="O86">
        <f>(M86*21)/100</f>
        <v>0</v>
      </c>
      <c r="P86" t="s">
        <v>50</v>
      </c>
    </row>
    <row r="87" spans="1:16" ht="13.15" customHeight="1" x14ac:dyDescent="0.2">
      <c r="A87" s="33" t="s">
        <v>51</v>
      </c>
      <c r="E87" s="34" t="s">
        <v>490</v>
      </c>
    </row>
    <row r="88" spans="1:16" ht="13.15" customHeight="1" x14ac:dyDescent="0.2">
      <c r="A88" s="33" t="s">
        <v>52</v>
      </c>
      <c r="E88" s="35" t="s">
        <v>46</v>
      </c>
    </row>
    <row r="89" spans="1:16" ht="13.15" customHeight="1" x14ac:dyDescent="0.2">
      <c r="E89" s="34" t="s">
        <v>46</v>
      </c>
    </row>
    <row r="90" spans="1:16" ht="13.15" customHeight="1" x14ac:dyDescent="0.2">
      <c r="A90" t="s">
        <v>43</v>
      </c>
      <c r="B90" s="10" t="s">
        <v>312</v>
      </c>
      <c r="C90" s="10" t="s">
        <v>267</v>
      </c>
      <c r="D90" t="s">
        <v>46</v>
      </c>
      <c r="E90" s="29" t="s">
        <v>491</v>
      </c>
      <c r="F90" s="30" t="s">
        <v>354</v>
      </c>
      <c r="G90" s="31">
        <v>19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49</v>
      </c>
      <c r="O90">
        <f>(M90*21)/100</f>
        <v>0</v>
      </c>
      <c r="P90" t="s">
        <v>50</v>
      </c>
    </row>
    <row r="91" spans="1:16" ht="13.15" customHeight="1" x14ac:dyDescent="0.2">
      <c r="A91" s="33" t="s">
        <v>51</v>
      </c>
      <c r="E91" s="34" t="s">
        <v>491</v>
      </c>
    </row>
    <row r="92" spans="1:16" ht="13.15" customHeight="1" x14ac:dyDescent="0.2">
      <c r="A92" s="33" t="s">
        <v>52</v>
      </c>
      <c r="E92" s="35" t="s">
        <v>46</v>
      </c>
    </row>
    <row r="93" spans="1:16" ht="13.15" customHeight="1" x14ac:dyDescent="0.2">
      <c r="E93" s="34" t="s">
        <v>46</v>
      </c>
    </row>
  </sheetData>
  <sheetProtection algorithmName="SHA-512" hashValue="uUGo52QxADka//eO9+q1wYkr0jNqDPTbknhU8+0s+TzH4tB6Px4yWdIf/NZtAc5z5mTz6vAHMhZOO12VhdLrbw==" saltValue="yIfNbNWrBkNud4cxdt14+Q==" spinCount="100000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01</vt:lpstr>
      <vt:lpstr>02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simcisinovad</dc:creator>
  <cp:keywords/>
  <dc:description/>
  <cp:lastModifiedBy>simcisinovad</cp:lastModifiedBy>
  <dcterms:created xsi:type="dcterms:W3CDTF">2018-06-20T08:25:07Z</dcterms:created>
  <dcterms:modified xsi:type="dcterms:W3CDTF">2018-06-20T08:25:07Z</dcterms:modified>
  <cp:category/>
  <cp:contentStatus/>
</cp:coreProperties>
</file>